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U:\Notenrechner\"/>
    </mc:Choice>
  </mc:AlternateContent>
  <xr:revisionPtr revIDLastSave="0" documentId="13_ncr:1_{E055D24F-D03F-4C57-BE80-77B579311077}" xr6:coauthVersionLast="47" xr6:coauthVersionMax="47" xr10:uidLastSave="{00000000-0000-0000-0000-000000000000}"/>
  <bookViews>
    <workbookView xWindow="-98" yWindow="-98" windowWidth="22695" windowHeight="14595" xr2:uid="{00000000-000D-0000-FFFF-FFFF00000000}"/>
  </bookViews>
  <sheets>
    <sheet name="Notenrechner" sheetId="6" r:id="rId1"/>
    <sheet name="Gewichtung und Rundung" sheetId="1" r:id="rId2"/>
    <sheet name="Bestehensnorm" sheetId="3" r:id="rId3"/>
    <sheet name="Art Dauer Hilfsmittel Prüfungen" sheetId="5" r:id="rId4"/>
    <sheet name="Lektionentafel" sheetId="9" r:id="rId5"/>
  </sheets>
  <externalReferences>
    <externalReference r:id="rId6"/>
  </externalReferences>
  <definedNames>
    <definedName name="_xlnm.Print_Area" localSheetId="3">'Art Dauer Hilfsmittel Prüfungen'!$A$1:$D$21</definedName>
    <definedName name="_xlnm.Print_Area" localSheetId="2">Bestehensnorm!#REF!</definedName>
    <definedName name="_xlnm.Print_Area" localSheetId="1">'Gewichtung und Rundung'!#REF!</definedName>
    <definedName name="_xlnm.Print_Area" localSheetId="0">Notenrechner!$A$2:$AM$33</definedName>
    <definedName name="Notenwerte">'[1]M-Profil'!#REF!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9" l="1"/>
  <c r="G16" i="9"/>
  <c r="F16" i="9"/>
  <c r="E16" i="9"/>
  <c r="D16" i="9"/>
  <c r="C16" i="9"/>
  <c r="B16" i="9"/>
  <c r="J14" i="9"/>
  <c r="K14" i="9" s="1"/>
  <c r="J13" i="9"/>
  <c r="K13" i="9" s="1"/>
  <c r="J11" i="9"/>
  <c r="K11" i="9" s="1"/>
  <c r="J10" i="9"/>
  <c r="K10" i="9" s="1"/>
  <c r="J9" i="9"/>
  <c r="K9" i="9" s="1"/>
  <c r="J8" i="9"/>
  <c r="K8" i="9" s="1"/>
  <c r="J7" i="9"/>
  <c r="K7" i="9" s="1"/>
  <c r="J6" i="9"/>
  <c r="K6" i="9" s="1"/>
  <c r="J5" i="9"/>
  <c r="K5" i="9" s="1"/>
  <c r="J4" i="9"/>
  <c r="J3" i="9"/>
  <c r="K3" i="9" s="1"/>
  <c r="AD30" i="6"/>
  <c r="J16" i="9" l="1"/>
  <c r="K4" i="9"/>
  <c r="AN24" i="6"/>
  <c r="AN22" i="6"/>
  <c r="S22" i="6" l="1"/>
  <c r="AD10" i="6" l="1"/>
  <c r="S10" i="6"/>
  <c r="S60" i="6" l="1"/>
  <c r="W60" i="6" s="1"/>
  <c r="S58" i="6"/>
  <c r="W58" i="6" s="1"/>
  <c r="O54" i="6"/>
  <c r="S54" i="6" s="1"/>
  <c r="W54" i="6" l="1"/>
  <c r="AC54" i="6" s="1"/>
  <c r="AC58" i="6"/>
  <c r="AB58" i="6"/>
  <c r="AA58" i="6"/>
  <c r="AB60" i="6"/>
  <c r="AA60" i="6"/>
  <c r="AC60" i="6"/>
  <c r="AB54" i="6" l="1"/>
  <c r="AA54" i="6"/>
  <c r="W63" i="6"/>
  <c r="Z65" i="6"/>
  <c r="Z67" i="6"/>
  <c r="W67" i="6" l="1"/>
  <c r="W65" i="6"/>
  <c r="AA63" i="6"/>
  <c r="AA65" i="6"/>
  <c r="AA67" i="6"/>
  <c r="S69" i="6" l="1"/>
  <c r="AF12" i="6"/>
  <c r="U12" i="6"/>
  <c r="AD32" i="6" l="1"/>
  <c r="W18" i="6" l="1"/>
  <c r="U18" i="6"/>
  <c r="AH32" i="6" l="1"/>
  <c r="AK32" i="6" s="1"/>
  <c r="AH26" i="6"/>
  <c r="AK26" i="6" s="1"/>
  <c r="AD14" i="6"/>
  <c r="AF14" i="6"/>
  <c r="S16" i="6"/>
  <c r="U16" i="6"/>
  <c r="AK16" i="6"/>
  <c r="AF10" i="6"/>
  <c r="AD12" i="6"/>
  <c r="AD18" i="6"/>
  <c r="AF18" i="6"/>
  <c r="AD20" i="6"/>
  <c r="AF20" i="6"/>
  <c r="AD8" i="6"/>
  <c r="AF8" i="6"/>
  <c r="AH30" i="6"/>
  <c r="W26" i="6"/>
  <c r="AA26" i="6" s="1"/>
  <c r="S8" i="6"/>
  <c r="AB22" i="6"/>
  <c r="S12" i="6"/>
  <c r="W12" i="6" s="1"/>
  <c r="U10" i="6"/>
  <c r="W10" i="6" s="1"/>
  <c r="U8" i="6"/>
  <c r="AK28" i="6"/>
  <c r="AA28" i="6"/>
  <c r="AK27" i="6"/>
  <c r="AA27" i="6"/>
  <c r="AK24" i="6"/>
  <c r="AA24" i="6"/>
  <c r="AK23" i="6"/>
  <c r="AA23" i="6"/>
  <c r="AK22" i="6"/>
  <c r="AA20" i="6"/>
  <c r="AA19" i="6"/>
  <c r="W8" i="6" l="1"/>
  <c r="W22" i="6"/>
  <c r="AH20" i="6"/>
  <c r="AL20" i="6" s="1"/>
  <c r="AB18" i="6"/>
  <c r="AH14" i="6"/>
  <c r="AL14" i="6" s="1"/>
  <c r="AL32" i="6"/>
  <c r="AA22" i="6"/>
  <c r="AH18" i="6"/>
  <c r="AL18" i="6" s="1"/>
  <c r="W16" i="6"/>
  <c r="AB16" i="6" s="1"/>
  <c r="AH12" i="6"/>
  <c r="AK12" i="6" s="1"/>
  <c r="AA12" i="6"/>
  <c r="AB10" i="6"/>
  <c r="AH10" i="6"/>
  <c r="AK10" i="6" s="1"/>
  <c r="AH8" i="6"/>
  <c r="AK8" i="6" s="1"/>
  <c r="AK30" i="6"/>
  <c r="AL30" i="6"/>
  <c r="AB26" i="6"/>
  <c r="W38" i="6" l="1"/>
  <c r="R72" i="6" s="1"/>
  <c r="AA8" i="6"/>
  <c r="AA18" i="6"/>
  <c r="AL12" i="6"/>
  <c r="AA10" i="6"/>
  <c r="AK20" i="6"/>
  <c r="AK18" i="6"/>
  <c r="AK14" i="6"/>
  <c r="AL10" i="6"/>
  <c r="AA16" i="6"/>
  <c r="AB12" i="6"/>
  <c r="AH38" i="6"/>
  <c r="AB8" i="6"/>
  <c r="AL8" i="6"/>
  <c r="AJ40" i="6" l="1"/>
  <c r="AK40" i="6" s="1"/>
  <c r="AJ42" i="6"/>
  <c r="AK42" i="6" s="1"/>
  <c r="Z42" i="6"/>
  <c r="AA42" i="6" s="1"/>
  <c r="Z40" i="6"/>
  <c r="AA40" i="6" s="1"/>
  <c r="AA38" i="6"/>
  <c r="AK38" i="6"/>
  <c r="R71" i="6" l="1"/>
  <c r="AH40" i="6"/>
  <c r="AH42" i="6" s="1"/>
  <c r="S44" i="6"/>
  <c r="AD44" i="6"/>
  <c r="W40" i="6"/>
  <c r="W42" i="6" s="1"/>
</calcChain>
</file>

<file path=xl/sharedStrings.xml><?xml version="1.0" encoding="utf-8"?>
<sst xmlns="http://schemas.openxmlformats.org/spreadsheetml/2006/main" count="359" uniqueCount="214">
  <si>
    <t>Notenbestandteile</t>
  </si>
  <si>
    <t>Deutsch</t>
  </si>
  <si>
    <t>Schriftliche Prüfung + mündliche Prüfung</t>
  </si>
  <si>
    <t>Ganze oder halbe Note</t>
  </si>
  <si>
    <t>1 Dezimalstelle</t>
  </si>
  <si>
    <t>1/8</t>
  </si>
  <si>
    <t>Französisch</t>
  </si>
  <si>
    <t>Englisch</t>
  </si>
  <si>
    <t>Mathematik</t>
  </si>
  <si>
    <t>Schriftliche Prüfung</t>
  </si>
  <si>
    <t>FRW</t>
  </si>
  <si>
    <t>2/8</t>
  </si>
  <si>
    <t>Rundung Note</t>
  </si>
  <si>
    <t>Gewichtung</t>
  </si>
  <si>
    <t>Rundung Fachnote</t>
  </si>
  <si>
    <t>Mündliche Prüfung</t>
  </si>
  <si>
    <t>50%</t>
  </si>
  <si>
    <t>Berufspraxis schriftlich</t>
  </si>
  <si>
    <t>100%</t>
  </si>
  <si>
    <t>1/4</t>
  </si>
  <si>
    <t>Berufspraxis mündlich</t>
  </si>
  <si>
    <t>ALS</t>
  </si>
  <si>
    <t>ERFA-Note aus 6 ALS</t>
  </si>
  <si>
    <t>PE oder üK-Kompetenz-nachweise</t>
  </si>
  <si>
    <t>2 PE oder üK-Kompetenznachweise</t>
  </si>
  <si>
    <t>Gesamtnote betrieblicher Teil = Mittelwert der Qualifikationsbereiche, auf eine Dezimalstelle gerundet.</t>
  </si>
  <si>
    <t>Gewichtung der 7 Qualifikationsbereiche</t>
  </si>
  <si>
    <t>IKA</t>
  </si>
  <si>
    <t>Projektarbeiten</t>
  </si>
  <si>
    <t>Ist der Mittelwert der Gesamtnoten betrieblicher und schulischer Teil gleich Note 5.3 oder höher, liegt eine Rangierung vor, die beurkundet wird.</t>
  </si>
  <si>
    <t>IDPA</t>
  </si>
  <si>
    <t>Der betriebliche Teil des Qualifikationsverfahrens ist bestanden, wenn</t>
  </si>
  <si>
    <t>die Gesamtnote betrieblicher Teil gleich Note 4.0 oder höher ist und gleichzeitig</t>
  </si>
  <si>
    <t>nicht mehr als 1 Fachnote des betrieblichen Teils ungenügend ist und gleichzeitig</t>
  </si>
  <si>
    <t>keine Fachnote des betrieblichen Teils unter der Note 3.0 liegt.</t>
  </si>
  <si>
    <r>
      <t>die Gesamtnote schulischer Teil gleich Note 4.0 oder höher (</t>
    </r>
    <r>
      <rPr>
        <sz val="11"/>
        <color rgb="FFFF0000"/>
        <rFont val="Arial"/>
        <family val="2"/>
      </rPr>
      <t>W+G1 wird doppelt gezählt.</t>
    </r>
    <r>
      <rPr>
        <sz val="11"/>
        <color theme="1"/>
        <rFont val="Arial"/>
        <family val="2"/>
      </rPr>
      <t>) ist und gleichzeitig</t>
    </r>
  </si>
  <si>
    <r>
      <t>nicht mehr als 2 Fachnoten  ungenügend (</t>
    </r>
    <r>
      <rPr>
        <sz val="11"/>
        <color rgb="FFFF0000"/>
        <rFont val="Arial"/>
        <family val="2"/>
      </rPr>
      <t>Ist die W+G1-Note ungenügend, zählt diese als eine ungenügende Fachnote.</t>
    </r>
    <r>
      <rPr>
        <sz val="11"/>
        <color theme="1"/>
        <rFont val="Arial"/>
        <family val="2"/>
      </rPr>
      <t>) sind und gleichzeitig</t>
    </r>
  </si>
  <si>
    <r>
      <t>die Summe der gewichteten negativen Notenabweichungen zur Note 4.0 nicht mehr als 2 Notenpunkte beträgt. (</t>
    </r>
    <r>
      <rPr>
        <sz val="11"/>
        <color rgb="FFFF0000"/>
        <rFont val="Arial"/>
        <family val="2"/>
      </rPr>
      <t>Ist die W+G1-Note ungenügend, zählt diese für die Notenabweichung doppelt.</t>
    </r>
    <r>
      <rPr>
        <sz val="11"/>
        <color theme="1"/>
        <rFont val="Arial"/>
        <family val="2"/>
      </rPr>
      <t>)</t>
    </r>
  </si>
  <si>
    <t>Wiederholung</t>
  </si>
  <si>
    <t>Art und Dauer der Prüfungen und zugelassene Hilfsmittel</t>
  </si>
  <si>
    <t>Art der Prüfungen</t>
  </si>
  <si>
    <t>Dauer</t>
  </si>
  <si>
    <t>zugelassene Hilfsmittel</t>
  </si>
  <si>
    <t>schriftliche Prüfung</t>
  </si>
  <si>
    <t>120 Minuten</t>
  </si>
  <si>
    <t>Rechtschreibewörterbuch (nicht elektronisch)</t>
  </si>
  <si>
    <t>mündliche Prüfung</t>
  </si>
  <si>
    <t>Rechtschreibewörterbuch in der Vorbereitung (nicht elektronisch)</t>
  </si>
  <si>
    <t>schriftliche Prüfung + Hörverstehen*</t>
  </si>
  <si>
    <t>90 Minuten</t>
  </si>
  <si>
    <t>keine</t>
  </si>
  <si>
    <t>Wörterbuch in der Vorbereitung</t>
  </si>
  <si>
    <t>120 Minuten + 15 Minuten Lesezeit</t>
  </si>
  <si>
    <t>Windows- und Office-Hilfssysteme, Schulungsunterlagen in Papierform, Rechtschreibewörterbuch, OR</t>
  </si>
  <si>
    <t>ZGB, OR, SchKG (kaufmännische Studienausgabe erlaubt), Taschenrechner (nichtdruckend, netzunabhängig, mit ausschliesslich nummerischer Anzeige und nicht kommunikationsfähig</t>
  </si>
  <si>
    <t>gemäss Angaben Branche</t>
  </si>
  <si>
    <t>60 Minuten</t>
  </si>
  <si>
    <t>* Das Hörverstehen ist Teil der mündlichen Prüfung und wird aus praktischen Gründen mit den schriftlichen Prüfungen geprüft.</t>
  </si>
  <si>
    <t>Es besteht kein Anspruch auf schuleigenes Material. Für die zugelassenen Hilfsmittel sind die Absolventinnen und Absolventen selbst verantwortlich.</t>
  </si>
  <si>
    <t>15 Minuten + 15 Minuten Vorbereitung</t>
  </si>
  <si>
    <t xml:space="preserve">schriftliche Prüfung </t>
  </si>
  <si>
    <t>180 Minuten</t>
  </si>
  <si>
    <t>IKA                            (Fach zählt nur fürs EFZ)</t>
  </si>
  <si>
    <t>FRW                                  (spezielle Übernahme der Noten im EFZ)</t>
  </si>
  <si>
    <t>Berufspraxis          (Diese Fächer zählen nur fürs EFZ)</t>
  </si>
  <si>
    <t>EFZ</t>
  </si>
  <si>
    <t>1. Jahr</t>
  </si>
  <si>
    <t>2. Jahr</t>
  </si>
  <si>
    <t>3.Jahr</t>
  </si>
  <si>
    <t>Prüfung</t>
  </si>
  <si>
    <t>Positionen</t>
  </si>
  <si>
    <t>Fachnote</t>
  </si>
  <si>
    <t>Gew.</t>
  </si>
  <si>
    <t>Wertung</t>
  </si>
  <si>
    <t>1.Sem</t>
  </si>
  <si>
    <t>2.Sem</t>
  </si>
  <si>
    <t>3.Sem</t>
  </si>
  <si>
    <t>4.Sem</t>
  </si>
  <si>
    <t>5.Sem</t>
  </si>
  <si>
    <t>6.Sem</t>
  </si>
  <si>
    <t>mündl.</t>
  </si>
  <si>
    <t>schriftl.</t>
  </si>
  <si>
    <t>Erf.</t>
  </si>
  <si>
    <t>Prf.</t>
  </si>
  <si>
    <t>Fehl-
note</t>
  </si>
  <si>
    <t>Ungen.
Note</t>
  </si>
  <si>
    <t>Deutsch (EFZ + BMS)</t>
  </si>
  <si>
    <t>IKA (EFZ)</t>
  </si>
  <si>
    <t>Mathematik (BMS)</t>
  </si>
  <si>
    <t xml:space="preserve">Fehlnoten: </t>
  </si>
  <si>
    <t xml:space="preserve">Anz. Ungen.: </t>
  </si>
  <si>
    <t>BM1</t>
  </si>
  <si>
    <t>2/4</t>
  </si>
  <si>
    <t>8 gleichwertige Noten, je auf ganze oder halbe Noten gerundet</t>
  </si>
  <si>
    <t>Geschichte und Politik (BMS)</t>
  </si>
  <si>
    <t>Technik und Umwelt (BMS)</t>
  </si>
  <si>
    <t>Bestehen</t>
  </si>
  <si>
    <t>Art. 25</t>
  </si>
  <si>
    <t>Für das Bestehen der Berufsmaturitätsprüfung zählen:</t>
  </si>
  <si>
    <t>a. die Noten in den Fächern des Grundlagenbereichs;</t>
  </si>
  <si>
    <t>b. die Noten in den Fächern des Schwerpunktbereichs;</t>
  </si>
  <si>
    <t>c. die Noten in den Fächern des Ergänzungsbereichs;</t>
  </si>
  <si>
    <t>d. die Note für das interdisziplinäre Arbeiten.</t>
  </si>
  <si>
    <t>Art. 26</t>
  </si>
  <si>
    <t>Ist die Berufsmaturitätsprüfung nicht bestanden, so kann sie einmal wiederholt werden.</t>
  </si>
  <si>
    <t>Wiederholt werden jene Fächer, in denen beim ersten Versuch eine ungenügende Note erreicht wurde.</t>
  </si>
  <si>
    <t>Für die Fächer des Grundlagen- und des Schwerpunktbereichs zählt bei der Wiederholung die Prüfungsnote ohne Berücksichtigung der bisherigen Erfahrungsnote.</t>
  </si>
  <si>
    <t>Für die Fächer des Ergänzungsbereichs ist bei der Wiederholung eine Prüfung zu absolvieren. Es zählt nur die Prüfungsnote.</t>
  </si>
  <si>
    <t>Bei ungenügender Note im interdisziplinären Arbeiten gelten für die Wiederholung die folgenden Regeln:</t>
  </si>
  <si>
    <t>a. Eine ungenügende interdisziplinäre Projektarbeit ist zu überarbeiten.</t>
  </si>
  <si>
    <t>b. Ist die Erfahrungsnote ungenügend, so erfolgt eine mündliche Prüfung zum interdisziplinären Arbeiten.</t>
  </si>
  <si>
    <t>c. Eine genügende bisherige Erfahrungsnote wird berücksichtigt.</t>
  </si>
  <si>
    <t>Wird zur Vorbereitung der Wiederholung der Unterricht während mindestens zwei Semestern besucht, so zählen für die Notenberechnung nur die neuen Erfahrungsnoten.</t>
  </si>
  <si>
    <t>Über den Zeitpunkt der Wiederholung entscheidet die kantonale Behörde.</t>
  </si>
  <si>
    <t>Folgen des Nichtbestehens</t>
  </si>
  <si>
    <t>Art. 27</t>
  </si>
  <si>
    <t>Wer die Berufsmaturitätsprüfung zum Abschluss eines Bildungsganges während der beruflichen Grundbildung nicht bestanden hat, erhält das eidgenössische Fähigkeitszeugnis, sofern die Voraussetzungen für dessen Erwerb erfüllt sind.</t>
  </si>
  <si>
    <t>Die kantonale Behörde regelt Umfang und Durchführung notwendiger Ersatzprüfungen und legt die Bestimmungen für besondere Verhältnisse fest.</t>
  </si>
  <si>
    <t>Interdisziplinäres Arbeiten</t>
  </si>
  <si>
    <t>Wirtschaft und Recht</t>
  </si>
  <si>
    <t>Technik und Umwelt</t>
  </si>
  <si>
    <t xml:space="preserve">Gesamtnote: </t>
  </si>
  <si>
    <t>1/9</t>
  </si>
  <si>
    <t>Gewicht ung der 9 Qualifikationsbereiche</t>
  </si>
  <si>
    <t xml:space="preserve">IDAF </t>
  </si>
  <si>
    <t>Wirtschaft und Recht                                   (spezielle Übernahme der Noten im EFZ)</t>
  </si>
  <si>
    <t>Erfahrungsnote / Prüfung</t>
  </si>
  <si>
    <t>150 Minuten</t>
  </si>
  <si>
    <t>Mittelwert aus 8 Noten, ganze oder halbe Note</t>
  </si>
  <si>
    <t>SA</t>
  </si>
  <si>
    <t>Das Qualifikationsverfahren ist bestanden, wenn die Bestehensnormen für den betrieblichen und für den schulischen Teil erfüllt sind.</t>
  </si>
  <si>
    <t>BMS1</t>
  </si>
  <si>
    <t>Bestehensnorm EFZ</t>
  </si>
  <si>
    <t>Der schulische Teil des Qualifikationsverfahrens ist bestanden, wenn</t>
  </si>
  <si>
    <t>Das Qualifikationsverfahren ist bestanden, wenn die Bestehensnormen sowohl des betrieblichen als auch des schulischen Teils erfüllt sind.</t>
  </si>
  <si>
    <t>Das Qualifikationsverfahren darf zweimal wiederholt werden, frühestens nach einem Jahr.</t>
  </si>
  <si>
    <t>ERFA-Note                                                                     Mittelwert aller Semesternoten</t>
  </si>
  <si>
    <t>ERFA-Note                                                                       Mittelwert aller Semesternoten</t>
  </si>
  <si>
    <r>
      <t>Englisch (EFZ + BMS)</t>
    </r>
    <r>
      <rPr>
        <b/>
        <vertAlign val="superscript"/>
        <sz val="10"/>
        <color indexed="8"/>
        <rFont val="Arial"/>
        <family val="2"/>
      </rPr>
      <t>2</t>
    </r>
  </si>
  <si>
    <r>
      <t>Französisch (EFZ + BMS)</t>
    </r>
    <r>
      <rPr>
        <b/>
        <vertAlign val="superscript"/>
        <sz val="10"/>
        <color indexed="8"/>
        <rFont val="Arial"/>
        <family val="2"/>
      </rPr>
      <t>1</t>
    </r>
  </si>
  <si>
    <t>Qualifikationsbereiche: EFZ = 7, BM = 9</t>
  </si>
  <si>
    <t>W&amp;G II (EFZ) / W&amp;R (BMS)</t>
  </si>
  <si>
    <t>W&amp;G II (EFZ) / FRW (BMS)</t>
  </si>
  <si>
    <t>SA (EFZ) / IDPA (BMS)</t>
  </si>
  <si>
    <t>Notenrechner Profil E betrieblicher Teil</t>
  </si>
  <si>
    <t>Qualifikationsbereiche (3)</t>
  </si>
  <si>
    <t>1.1 Arbeits- und Lernsituationen (6)</t>
  </si>
  <si>
    <t>1.2 üK-Kompetenznachweise oder Prozesseinheiten (2)</t>
  </si>
  <si>
    <t>2 Berufspraxis schriftlich</t>
  </si>
  <si>
    <t>3 Berufspraxis mündlich</t>
  </si>
  <si>
    <t xml:space="preserve">Note betr. Teil: </t>
  </si>
  <si>
    <t>Die Fachnote aus ALS und PE/üK-Nachweise wird für Note betrieblicher Teil doppelt gewichtet.</t>
  </si>
  <si>
    <t xml:space="preserve">Note unter 3.0: </t>
  </si>
  <si>
    <t>gemäss Verordnung des SBFI über die berufliche Grundbildung, Kauffrau/Kaufmann mit EFZ vom 26.08.2011 (Stand am 01.01.2015), Art. 44</t>
  </si>
  <si>
    <t>betrieblicher Teil</t>
  </si>
  <si>
    <t>schulischer Teil</t>
  </si>
  <si>
    <t>Qualifikations-bereiche</t>
  </si>
  <si>
    <t>Gewichtung der 3 Qualifikationsbereiche</t>
  </si>
  <si>
    <t>gemäss Verordnung über die eidgenössische Berufsmaturität vom 24. Juni 2009 (Stand am 23. August 2016)</t>
  </si>
  <si>
    <t>ERFA-Note =                                       Mittelwert aller Semesternoten</t>
  </si>
  <si>
    <t>ERFA-Note =                                      Mittelwert aller Semesternoten</t>
  </si>
  <si>
    <t>ERFA-Note =                                        Mittelwert aller Semesternoten</t>
  </si>
  <si>
    <t xml:space="preserve">Die Wiederholung des Qualifikationsverfahrens richtet sich nach Artikel 33 BBV. Muss ein Qualifikationsbereich wiederholt werden, so ist er in seiner Gesamtheit zu wiederholen. 
Wird die Abschlussprüfung ohne erneute Bildung in beruflicher Praxis wiederholt, so wird die bisherige Erfahrungsnote beibehalten. Wird die Bildung in beruflicher Praxis während mindestens zwei Semestern wiederholt, so zählen nur die neuen Noten. Die neue Erfahrungsnote besteht aus: 
a. zwei Arbeits- und Lernsituationen und 
b. einer Prozesseinheit oder einem Kompetenznachweis der überbetrieblichen Kurse. 
                                                                                                                                                                              Wird die Abschlussprüfung ohne erneuten Besuch der Berufsfachschule wiederholt, so werden die bisherigen Erfahrungsnoten und die Noten der Projektarbeiten beibehalten. Wird der Unterricht während mindestens zwei Semestern wiederholt, so zählen nur die neuen Erfahrungsnoten.                                                                                                                                                                                                                                                                                                   Ist die Fachnote Projektarbeiten ungenügend und wird der Unterricht während mindestens zwei Semestern wiederholt, so gilt folgende Regelung:                                                                                                                        a. Ist die Note "Vertiefen und Vernetzen" ungenügend, muss ein Modul "Vertiefen und Vernetzen" absolviert und benotet werden. Für die Berechnung der neuen Fachnote Projektarbeit zählt nur die neue Note.                                                                                                                                                                                  b. Ist die Note für die selbstständige Arbeit ungenügend, muss die selbstständige Arbeit wiederholt werden. Für die Berechnung der neuen Fachnote Projektarbeit zählt nur die neue Note.                                  
</t>
  </si>
  <si>
    <t>Deutsch   (Standardsprache)</t>
  </si>
  <si>
    <t>Französisch                                      (erste Fremdsprache)</t>
  </si>
  <si>
    <t>Englisch                                        (zweite Fremdsprache)</t>
  </si>
  <si>
    <t>W&amp;G1</t>
  </si>
  <si>
    <t>W&amp;G2</t>
  </si>
  <si>
    <t>V+V  =                                                            Mittelwert aus 3 V+V-Modulen</t>
  </si>
  <si>
    <t>ERFA-Note =                                                                       Mittelwert aller Semesternoten</t>
  </si>
  <si>
    <t>Geschichte       und Politik</t>
  </si>
  <si>
    <t>ERFA-Note =                                                                    Mittelwert aller Semesternoten</t>
  </si>
  <si>
    <t>ERFA-Note =                                                                  Mittelwert aller Semesternoten</t>
  </si>
  <si>
    <t>ERFA-Note =                                                                     Mittelwert aller Semesternoten</t>
  </si>
  <si>
    <t>Ganze oder     halbe Note</t>
  </si>
  <si>
    <t>Mittelwert aus Prüfungen FRW und WuR</t>
  </si>
  <si>
    <t xml:space="preserve">ERFA-Note =                     Mittelwert aller Semesternoten FRW und WuR </t>
  </si>
  <si>
    <t>[Art.17 Abs.4:] Die Abschlussprüfung ist bestanden, wenn:
a. die Gesamtnote mindestens 4 beträgt;
b. die Differenz der ungenügenden Noten zur Note 4 gesamthaft den Wert 2 nicht übersteigt; und
c.nicht mehr als zwei Noten unter 4 erteilt wurden.</t>
  </si>
  <si>
    <t>Eidgenössische Berufsmaturitätsverordnung, BMV, Stand 23.08.2016</t>
  </si>
  <si>
    <t>Die Gesamtnote der Berufsmaturitätsprüfung ist das auf eine Dezimalstelle gerundete Mittel der Fachnoten aller Fächer des Grundlagen-, Schwerpunkt- und Ergänzungsbereichs sowie der Note für das interdisziplinäre Arbeiten.</t>
  </si>
  <si>
    <t>Gesamtnote schulischer Teil = Mittelwert aller Qualifikationsbereiche, auf eine Dezimalstelle gerundet.</t>
  </si>
  <si>
    <r>
      <t>W&amp;G I</t>
    </r>
    <r>
      <rPr>
        <b/>
        <vertAlign val="superscript"/>
        <sz val="10"/>
        <color indexed="8"/>
        <rFont val="Arial"/>
        <family val="2"/>
      </rPr>
      <t>3</t>
    </r>
    <r>
      <rPr>
        <b/>
        <sz val="10"/>
        <color indexed="8"/>
        <rFont val="Arial"/>
        <family val="2"/>
      </rPr>
      <t xml:space="preserve"> (EFZ) / FRW (BMS)</t>
    </r>
  </si>
  <si>
    <r>
      <t>W&amp;G I</t>
    </r>
    <r>
      <rPr>
        <b/>
        <vertAlign val="superscript"/>
        <sz val="10"/>
        <color indexed="8"/>
        <rFont val="Arial"/>
        <family val="2"/>
      </rPr>
      <t>3</t>
    </r>
    <r>
      <rPr>
        <b/>
        <sz val="10"/>
        <color indexed="8"/>
        <rFont val="Arial"/>
        <family val="2"/>
      </rPr>
      <t xml:space="preserve"> (EFZ) / WuR (BMS)</t>
    </r>
  </si>
  <si>
    <r>
      <rPr>
        <vertAlign val="superscript"/>
        <sz val="10"/>
        <color indexed="8"/>
        <rFont val="Arial"/>
        <family val="2"/>
      </rPr>
      <t>3</t>
    </r>
    <r>
      <rPr>
        <sz val="10"/>
        <color indexed="8"/>
        <rFont val="Arial"/>
        <family val="2"/>
      </rPr>
      <t>W&amp;G I wird für Durchschnitt und Fehlnoten im EFZ doppelt gewichtet, für Anzahl Ungenügende nur einfach.</t>
    </r>
  </si>
  <si>
    <t>Notenrechner BM1/Profil E  schulischer Teil</t>
  </si>
  <si>
    <t>Stundentafel BiVo m-Profil</t>
  </si>
  <si>
    <t xml:space="preserve">                Lehrjahr 1</t>
  </si>
  <si>
    <t xml:space="preserve">                Lehrjahr 2</t>
  </si>
  <si>
    <t xml:space="preserve">                Lehrjahr 3</t>
  </si>
  <si>
    <t>Unterrichtsbereiche</t>
  </si>
  <si>
    <t>Semester 1</t>
  </si>
  <si>
    <t>Semester 2</t>
  </si>
  <si>
    <t>Semester 3</t>
  </si>
  <si>
    <t>Semester 4</t>
  </si>
  <si>
    <t>Semester 5</t>
  </si>
  <si>
    <t>Semester 6</t>
  </si>
  <si>
    <t>Standardsprache</t>
  </si>
  <si>
    <t>Geschichte und Politik</t>
  </si>
  <si>
    <t>V&amp;V / IDPA (IDAF)</t>
  </si>
  <si>
    <t>üfk</t>
  </si>
  <si>
    <t>Sport</t>
  </si>
  <si>
    <t>Total</t>
  </si>
  <si>
    <t>Schultage</t>
  </si>
  <si>
    <t>V&amp;V (EFZ) / IDAF (BMS)</t>
  </si>
  <si>
    <r>
      <rPr>
        <vertAlign val="superscript"/>
        <sz val="10"/>
        <color indexed="8"/>
        <rFont val="Arial"/>
        <family val="2"/>
      </rPr>
      <t>1</t>
    </r>
    <r>
      <rPr>
        <sz val="10"/>
        <color indexed="8"/>
        <rFont val="Arial"/>
        <family val="2"/>
      </rPr>
      <t xml:space="preserve">Ein anerkanntes Fremdsprachendiplom auf Stufe B2 oder höher kann die Prüfung ersetzen. </t>
    </r>
  </si>
  <si>
    <r>
      <rPr>
        <vertAlign val="superscript"/>
        <sz val="10"/>
        <color indexed="8"/>
        <rFont val="Arial"/>
        <family val="2"/>
      </rPr>
      <t>2</t>
    </r>
    <r>
      <rPr>
        <sz val="10"/>
        <color indexed="8"/>
        <rFont val="Arial"/>
        <family val="2"/>
      </rPr>
      <t>Die Position "Prüfung" ist die  umgerechnete Note aus dem FCE-Diplom</t>
    </r>
  </si>
  <si>
    <t>Umgerechnete Note aus FCE-Diplom</t>
  </si>
  <si>
    <t>gemäss Angaben der prüfenden Organisation</t>
  </si>
  <si>
    <t>je Ganze oder halbe Note</t>
  </si>
  <si>
    <t>Reglement Reform</t>
  </si>
  <si>
    <t>Abweichung</t>
  </si>
  <si>
    <t>(80 L integr)</t>
  </si>
  <si>
    <t>Lektionen</t>
  </si>
  <si>
    <t>05.10.2021, fr, ohne Gewähr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</si>
</sst>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quot;&quot;"/>
    <numFmt numFmtId="166" formatCode="0;\-0;&quot;&quot;"/>
  </numFmts>
  <fonts count="43">
    <font>
      <sz val="11"/>
      <color theme="1"/>
      <name val="Calibri"/>
      <family val="2"/>
      <scheme val="minor"/>
    </font>
    <font>
      <sz val="11"/>
      <color theme="1"/>
      <name val="Arial"/>
      <family val="2"/>
    </font>
    <font>
      <b/>
      <sz val="11"/>
      <color theme="1"/>
      <name val="Arial"/>
      <family val="2"/>
    </font>
    <font>
      <sz val="11"/>
      <color rgb="FFFF0000"/>
      <name val="Arial"/>
      <family val="2"/>
    </font>
    <font>
      <sz val="11"/>
      <name val="Arial"/>
      <family val="2"/>
    </font>
    <font>
      <sz val="11"/>
      <color theme="1"/>
      <name val="Calibri"/>
      <family val="2"/>
      <scheme val="minor"/>
    </font>
    <font>
      <sz val="10"/>
      <color indexed="8"/>
      <name val="Arial"/>
      <family val="2"/>
    </font>
    <font>
      <sz val="11"/>
      <color indexed="8"/>
      <name val="Arial"/>
      <family val="2"/>
    </font>
    <font>
      <b/>
      <sz val="18"/>
      <color theme="0"/>
      <name val="Arial"/>
      <family val="2"/>
    </font>
    <font>
      <b/>
      <sz val="10"/>
      <color theme="0"/>
      <name val="Arial"/>
      <family val="2"/>
    </font>
    <font>
      <b/>
      <sz val="10"/>
      <color indexed="8"/>
      <name val="Arial"/>
      <family val="2"/>
    </font>
    <font>
      <sz val="12"/>
      <color indexed="8"/>
      <name val="Arial"/>
      <family val="2"/>
    </font>
    <font>
      <sz val="8"/>
      <color indexed="8"/>
      <name val="Arial"/>
      <family val="2"/>
    </font>
    <font>
      <sz val="10"/>
      <name val="Arial"/>
      <family val="2"/>
    </font>
    <font>
      <sz val="12"/>
      <name val="Arial"/>
      <family val="2"/>
    </font>
    <font>
      <sz val="12"/>
      <color indexed="9"/>
      <name val="Arial"/>
      <family val="2"/>
    </font>
    <font>
      <b/>
      <sz val="12"/>
      <color indexed="8"/>
      <name val="Arial"/>
      <family val="2"/>
    </font>
    <font>
      <sz val="12"/>
      <color theme="1"/>
      <name val="Calibri"/>
      <family val="2"/>
      <scheme val="minor"/>
    </font>
    <font>
      <sz val="10"/>
      <color theme="1"/>
      <name val="Calibri"/>
      <family val="2"/>
      <scheme val="minor"/>
    </font>
    <font>
      <b/>
      <sz val="12"/>
      <color theme="1"/>
      <name val="Calibri"/>
      <family val="2"/>
      <scheme val="minor"/>
    </font>
    <font>
      <sz val="16"/>
      <color theme="1"/>
      <name val="Arial"/>
      <family val="2"/>
    </font>
    <font>
      <b/>
      <sz val="18"/>
      <name val="Arial"/>
      <family val="2"/>
    </font>
    <font>
      <b/>
      <sz val="10"/>
      <name val="Arial"/>
      <family val="2"/>
    </font>
    <font>
      <b/>
      <sz val="8"/>
      <name val="Arial"/>
      <family val="2"/>
    </font>
    <font>
      <sz val="11"/>
      <name val="Calibri"/>
      <family val="2"/>
      <scheme val="minor"/>
    </font>
    <font>
      <b/>
      <sz val="12"/>
      <name val="Arial"/>
      <family val="2"/>
    </font>
    <font>
      <b/>
      <sz val="11"/>
      <name val="Arial"/>
      <family val="2"/>
    </font>
    <font>
      <b/>
      <sz val="11"/>
      <name val="Calibri"/>
      <family val="2"/>
      <scheme val="minor"/>
    </font>
    <font>
      <b/>
      <sz val="12"/>
      <color theme="1"/>
      <name val="Arial"/>
      <family val="2"/>
    </font>
    <font>
      <b/>
      <sz val="16"/>
      <name val="Arial"/>
      <family val="2"/>
    </font>
    <font>
      <sz val="16"/>
      <name val="Calibri"/>
      <family val="2"/>
      <scheme val="minor"/>
    </font>
    <font>
      <b/>
      <sz val="10"/>
      <name val="Frutiger LT 45 Light"/>
    </font>
    <font>
      <b/>
      <vertAlign val="superscript"/>
      <sz val="10"/>
      <color indexed="8"/>
      <name val="Arial"/>
      <family val="2"/>
    </font>
    <font>
      <vertAlign val="superscript"/>
      <sz val="10"/>
      <color indexed="8"/>
      <name val="Arial"/>
      <family val="2"/>
    </font>
    <font>
      <b/>
      <sz val="11"/>
      <color theme="1"/>
      <name val="Calibri"/>
      <family val="2"/>
      <scheme val="minor"/>
    </font>
    <font>
      <b/>
      <sz val="14"/>
      <color theme="1"/>
      <name val="Arial"/>
      <family val="2"/>
    </font>
    <font>
      <b/>
      <sz val="14"/>
      <color rgb="FFFF0000"/>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b/>
      <sz val="20"/>
      <color indexed="8"/>
      <name val="Arial"/>
      <family val="2"/>
    </font>
    <font>
      <sz val="20"/>
      <color theme="1"/>
      <name val="Calibri"/>
      <family val="2"/>
      <scheme val="minor"/>
    </font>
    <font>
      <b/>
      <sz val="14"/>
      <color rgb="FF00B050"/>
      <name val="Calibri"/>
      <family val="2"/>
      <scheme val="minor"/>
    </font>
  </fonts>
  <fills count="20">
    <fill>
      <patternFill patternType="none"/>
    </fill>
    <fill>
      <patternFill patternType="gray125"/>
    </fill>
    <fill>
      <patternFill patternType="solid">
        <fgColor rgb="FFD7D7D7"/>
        <bgColor indexed="64"/>
      </patternFill>
    </fill>
    <fill>
      <patternFill patternType="solid">
        <fgColor rgb="FFBEBEBE"/>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59996337778862885"/>
        <bgColor indexed="64"/>
      </patternFill>
    </fill>
    <fill>
      <patternFill patternType="solid">
        <fgColor theme="3" tint="0.59996337778862885"/>
        <bgColor indexed="64"/>
      </patternFill>
    </fill>
    <fill>
      <patternFill patternType="solid">
        <fgColor theme="5" tint="0.59996337778862885"/>
        <bgColor indexed="64"/>
      </patternFill>
    </fill>
    <fill>
      <patternFill patternType="solid">
        <fgColor theme="1"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8" tint="0.39994506668294322"/>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diagonal/>
    </border>
    <border>
      <left style="thick">
        <color theme="0" tint="-0.24994659260841701"/>
      </left>
      <right style="thick">
        <color theme="0" tint="-0.24994659260841701"/>
      </right>
      <top style="thick">
        <color theme="0" tint="-0.2499465926084170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318">
    <xf numFmtId="0" fontId="0" fillId="0" borderId="0" xfId="0"/>
    <xf numFmtId="0" fontId="2" fillId="0" borderId="0" xfId="0" applyFont="1" applyAlignment="1">
      <alignment horizontal="left" vertical="center"/>
    </xf>
    <xf numFmtId="0" fontId="1" fillId="0" borderId="0" xfId="0" applyFont="1"/>
    <xf numFmtId="49" fontId="1" fillId="0" borderId="0" xfId="0" applyNumberFormat="1" applyFont="1" applyAlignment="1">
      <alignment horizontal="center" vertical="center" wrapText="1"/>
    </xf>
    <xf numFmtId="0" fontId="1" fillId="0" borderId="0" xfId="0" applyFont="1" applyAlignment="1">
      <alignment horizontal="left" vertical="center"/>
    </xf>
    <xf numFmtId="0" fontId="4" fillId="0" borderId="0" xfId="0" applyFont="1"/>
    <xf numFmtId="0" fontId="4" fillId="0" borderId="5" xfId="0" applyFont="1" applyBorder="1"/>
    <xf numFmtId="0" fontId="4" fillId="0" borderId="5" xfId="0" applyFont="1" applyBorder="1" applyAlignment="1">
      <alignment horizontal="left" vertical="center"/>
    </xf>
    <xf numFmtId="0" fontId="4" fillId="0" borderId="0" xfId="0" applyFont="1" applyBorder="1"/>
    <xf numFmtId="0" fontId="4" fillId="0" borderId="0" xfId="0" applyFont="1" applyAlignment="1">
      <alignment horizontal="left" vertical="center"/>
    </xf>
    <xf numFmtId="0" fontId="6"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3" borderId="0" xfId="0" applyFont="1" applyFill="1" applyBorder="1" applyAlignment="1" applyProtection="1">
      <alignment vertical="center"/>
    </xf>
    <xf numFmtId="0" fontId="6" fillId="0" borderId="0" xfId="0" applyFont="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xf>
    <xf numFmtId="0" fontId="10" fillId="3"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wrapText="1"/>
    </xf>
    <xf numFmtId="0" fontId="6" fillId="3"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0" fontId="6" fillId="6" borderId="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vertical="center" textRotation="90"/>
    </xf>
    <xf numFmtId="0" fontId="11" fillId="0"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11" fillId="3" borderId="0" xfId="0" applyFont="1" applyFill="1" applyBorder="1" applyAlignment="1" applyProtection="1">
      <alignment vertical="center" textRotation="90"/>
    </xf>
    <xf numFmtId="0" fontId="11" fillId="3" borderId="0" xfId="0" applyFont="1" applyFill="1" applyBorder="1" applyAlignment="1" applyProtection="1">
      <alignment horizontal="center" vertical="center"/>
    </xf>
    <xf numFmtId="0" fontId="11" fillId="3"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5" fillId="3"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7" fillId="5" borderId="0" xfId="0" applyFont="1" applyFill="1" applyBorder="1" applyAlignment="1" applyProtection="1">
      <alignment vertical="center"/>
    </xf>
    <xf numFmtId="0" fontId="10" fillId="3" borderId="0" xfId="0" applyFont="1" applyFill="1" applyBorder="1" applyAlignment="1" applyProtection="1">
      <alignment horizontal="right" vertical="center"/>
    </xf>
    <xf numFmtId="0" fontId="16" fillId="0" borderId="0" xfId="0" applyFont="1" applyFill="1" applyBorder="1" applyAlignment="1" applyProtection="1">
      <alignment horizontal="right" vertical="center" textRotation="90"/>
    </xf>
    <xf numFmtId="0" fontId="7" fillId="3" borderId="0"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7" fillId="3" borderId="0" xfId="0" applyFont="1" applyFill="1" applyBorder="1" applyAlignment="1" applyProtection="1">
      <alignment horizontal="center" vertical="center"/>
    </xf>
    <xf numFmtId="166" fontId="6" fillId="5"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5" borderId="0" xfId="0" applyFont="1" applyFill="1" applyBorder="1" applyAlignment="1" applyProtection="1">
      <alignment vertical="center"/>
    </xf>
    <xf numFmtId="0" fontId="11" fillId="5" borderId="0" xfId="0" applyFont="1" applyFill="1" applyBorder="1" applyAlignment="1" applyProtection="1">
      <alignment vertical="center"/>
    </xf>
    <xf numFmtId="0" fontId="10" fillId="5" borderId="0" xfId="0" applyFont="1" applyFill="1" applyBorder="1" applyAlignment="1" applyProtection="1">
      <alignment vertical="center"/>
    </xf>
    <xf numFmtId="0" fontId="18" fillId="0" borderId="0" xfId="0" applyFont="1" applyBorder="1" applyAlignment="1">
      <alignment horizontal="center" vertical="center" wrapText="1"/>
    </xf>
    <xf numFmtId="0" fontId="14" fillId="3" borderId="0" xfId="0" applyFont="1" applyFill="1" applyBorder="1" applyAlignment="1" applyProtection="1">
      <alignment horizontal="center" vertical="center"/>
    </xf>
    <xf numFmtId="0" fontId="8" fillId="9" borderId="0" xfId="0" applyFont="1" applyFill="1" applyBorder="1" applyAlignment="1" applyProtection="1">
      <alignment vertical="center"/>
    </xf>
    <xf numFmtId="0" fontId="23" fillId="10" borderId="0" xfId="0" applyFont="1" applyFill="1" applyBorder="1" applyAlignment="1" applyProtection="1">
      <alignment horizontal="center" vertical="center" textRotation="90"/>
    </xf>
    <xf numFmtId="0" fontId="14" fillId="8" borderId="0" xfId="0" applyFont="1" applyFill="1" applyBorder="1" applyAlignment="1" applyProtection="1">
      <alignment horizontal="center" vertical="center"/>
    </xf>
    <xf numFmtId="0" fontId="22" fillId="0" borderId="0" xfId="0" applyFont="1" applyFill="1" applyBorder="1" applyAlignment="1" applyProtection="1">
      <alignment horizontal="right" vertical="center"/>
    </xf>
    <xf numFmtId="0" fontId="11" fillId="0" borderId="16" xfId="0" applyFont="1" applyBorder="1" applyAlignment="1" applyProtection="1">
      <alignment horizontal="center" vertical="center"/>
    </xf>
    <xf numFmtId="0" fontId="11" fillId="0" borderId="21" xfId="0" applyFont="1" applyBorder="1" applyAlignment="1" applyProtection="1">
      <alignment horizontal="center" vertical="center"/>
    </xf>
    <xf numFmtId="0" fontId="6" fillId="9" borderId="0" xfId="0" applyFont="1" applyFill="1" applyBorder="1" applyAlignment="1" applyProtection="1">
      <alignment vertical="center"/>
    </xf>
    <xf numFmtId="0" fontId="7" fillId="9" borderId="0" xfId="0" applyFont="1" applyFill="1" applyBorder="1" applyAlignment="1" applyProtection="1">
      <alignment vertical="center"/>
    </xf>
    <xf numFmtId="0" fontId="7" fillId="9" borderId="0" xfId="0" applyFont="1" applyFill="1" applyBorder="1" applyAlignment="1" applyProtection="1">
      <alignment horizontal="center" vertical="center"/>
    </xf>
    <xf numFmtId="0" fontId="23" fillId="8" borderId="0" xfId="0" applyFont="1" applyFill="1" applyBorder="1" applyAlignment="1" applyProtection="1">
      <alignment horizontal="center" vertical="center" textRotation="90"/>
    </xf>
    <xf numFmtId="0" fontId="12" fillId="9" borderId="0" xfId="0" quotePrefix="1" applyFont="1" applyFill="1" applyBorder="1" applyAlignment="1" applyProtection="1">
      <alignment vertical="center"/>
    </xf>
    <xf numFmtId="0" fontId="10" fillId="9" borderId="0" xfId="0" applyFont="1" applyFill="1" applyBorder="1" applyAlignment="1" applyProtection="1">
      <alignment vertical="center"/>
    </xf>
    <xf numFmtId="0" fontId="11" fillId="9" borderId="0" xfId="0" applyFont="1" applyFill="1" applyBorder="1" applyAlignment="1" applyProtection="1">
      <alignment vertical="center" textRotation="90"/>
    </xf>
    <xf numFmtId="0" fontId="11" fillId="9" borderId="0" xfId="0" applyFont="1" applyFill="1" applyBorder="1" applyAlignment="1" applyProtection="1">
      <alignment vertical="center"/>
    </xf>
    <xf numFmtId="0" fontId="15" fillId="9" borderId="0" xfId="0" applyFont="1" applyFill="1" applyBorder="1" applyAlignment="1" applyProtection="1">
      <alignment vertical="center"/>
    </xf>
    <xf numFmtId="0" fontId="11" fillId="9" borderId="0" xfId="0" applyFont="1" applyFill="1" applyBorder="1" applyAlignment="1" applyProtection="1">
      <alignment horizontal="center" vertical="center"/>
    </xf>
    <xf numFmtId="0" fontId="9" fillId="9" borderId="0" xfId="0" applyFont="1" applyFill="1" applyBorder="1" applyAlignment="1" applyProtection="1">
      <alignment horizontal="center" vertical="center"/>
    </xf>
    <xf numFmtId="0" fontId="6" fillId="9" borderId="0" xfId="0" applyFont="1" applyFill="1" applyBorder="1" applyAlignment="1" applyProtection="1">
      <alignment horizontal="center" vertical="center"/>
    </xf>
    <xf numFmtId="0" fontId="16" fillId="9" borderId="0" xfId="0" applyFont="1" applyFill="1" applyBorder="1" applyAlignment="1" applyProtection="1">
      <alignment vertical="center"/>
    </xf>
    <xf numFmtId="0" fontId="10" fillId="9" borderId="0" xfId="0" applyFont="1" applyFill="1" applyBorder="1" applyAlignment="1" applyProtection="1">
      <alignment horizontal="right" vertical="center"/>
    </xf>
    <xf numFmtId="0" fontId="11" fillId="9" borderId="0" xfId="0" applyFont="1" applyFill="1" applyBorder="1" applyAlignment="1" applyProtection="1">
      <alignment horizontal="right" vertical="center" textRotation="90"/>
    </xf>
    <xf numFmtId="0" fontId="7" fillId="9" borderId="0" xfId="0" applyFont="1" applyFill="1" applyBorder="1" applyAlignment="1" applyProtection="1">
      <alignment horizontal="right" vertical="center"/>
    </xf>
    <xf numFmtId="0" fontId="16" fillId="9" borderId="0" xfId="0" applyFont="1" applyFill="1" applyBorder="1" applyAlignment="1" applyProtection="1">
      <alignment horizontal="right" vertical="center"/>
    </xf>
    <xf numFmtId="0" fontId="14" fillId="9" borderId="0" xfId="0" applyFont="1" applyFill="1" applyBorder="1" applyAlignment="1" applyProtection="1">
      <alignment horizontal="center" vertical="center"/>
    </xf>
    <xf numFmtId="0" fontId="16" fillId="9" borderId="0" xfId="0" applyFont="1" applyFill="1" applyBorder="1" applyAlignment="1" applyProtection="1">
      <alignment horizontal="center" vertical="center"/>
    </xf>
    <xf numFmtId="0" fontId="11" fillId="9" borderId="0" xfId="0" applyFont="1" applyFill="1" applyBorder="1" applyAlignment="1" applyProtection="1">
      <alignment horizontal="center" vertical="center" textRotation="90"/>
    </xf>
    <xf numFmtId="0" fontId="11" fillId="0" borderId="19" xfId="0" applyFont="1" applyFill="1" applyBorder="1" applyAlignment="1" applyProtection="1">
      <alignment horizontal="center" vertical="center"/>
    </xf>
    <xf numFmtId="0" fontId="22" fillId="10" borderId="0" xfId="0" applyFont="1" applyFill="1" applyBorder="1" applyAlignment="1" applyProtection="1">
      <alignment horizontal="center" vertical="center"/>
    </xf>
    <xf numFmtId="0" fontId="14" fillId="10" borderId="0" xfId="0" applyFont="1" applyFill="1" applyBorder="1" applyAlignment="1" applyProtection="1">
      <alignment horizontal="center" vertical="center"/>
    </xf>
    <xf numFmtId="0" fontId="12" fillId="9" borderId="0" xfId="0" quotePrefix="1" applyFont="1" applyFill="1" applyBorder="1" applyAlignment="1" applyProtection="1">
      <alignment horizontal="center" vertical="center"/>
    </xf>
    <xf numFmtId="164" fontId="6" fillId="5" borderId="0" xfId="1" quotePrefix="1" applyNumberFormat="1" applyFont="1" applyFill="1" applyBorder="1" applyAlignment="1" applyProtection="1">
      <alignment horizontal="center" vertical="center"/>
    </xf>
    <xf numFmtId="164" fontId="6" fillId="5" borderId="0" xfId="1" applyNumberFormat="1" applyFont="1" applyFill="1" applyBorder="1" applyAlignment="1" applyProtection="1">
      <alignment horizontal="center" vertical="center"/>
    </xf>
    <xf numFmtId="165" fontId="7" fillId="5" borderId="0" xfId="0" applyNumberFormat="1"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164" fontId="6" fillId="5" borderId="0" xfId="0" applyNumberFormat="1" applyFont="1" applyFill="1" applyBorder="1" applyAlignment="1" applyProtection="1">
      <alignment horizontal="center" vertical="center"/>
    </xf>
    <xf numFmtId="0" fontId="21" fillId="9" borderId="0" xfId="0" applyFont="1" applyFill="1" applyBorder="1" applyAlignment="1" applyProtection="1">
      <alignment vertical="center"/>
    </xf>
    <xf numFmtId="0" fontId="22" fillId="8" borderId="0" xfId="0" applyFont="1" applyFill="1" applyBorder="1" applyAlignment="1" applyProtection="1">
      <alignment horizontal="center" vertical="center"/>
    </xf>
    <xf numFmtId="0" fontId="11" fillId="10" borderId="0" xfId="0" applyFont="1" applyFill="1" applyBorder="1" applyAlignment="1" applyProtection="1">
      <alignment vertical="center"/>
    </xf>
    <xf numFmtId="0" fontId="11" fillId="10" borderId="0" xfId="0" applyFont="1" applyFill="1" applyBorder="1" applyAlignment="1" applyProtection="1">
      <alignment horizontal="center" vertical="center"/>
    </xf>
    <xf numFmtId="0" fontId="11" fillId="10" borderId="0" xfId="0" applyFont="1" applyFill="1" applyBorder="1" applyAlignment="1" applyProtection="1">
      <alignment vertical="center" textRotation="90"/>
    </xf>
    <xf numFmtId="0" fontId="7" fillId="10" borderId="0" xfId="0" applyFont="1" applyFill="1" applyBorder="1" applyAlignment="1" applyProtection="1">
      <alignment vertical="center"/>
    </xf>
    <xf numFmtId="0" fontId="10" fillId="10" borderId="0" xfId="0" applyFont="1" applyFill="1" applyBorder="1" applyAlignment="1" applyProtection="1">
      <alignment horizontal="right" vertical="center"/>
    </xf>
    <xf numFmtId="0" fontId="10" fillId="10" borderId="0" xfId="0" applyFont="1" applyFill="1" applyBorder="1" applyAlignment="1" applyProtection="1">
      <alignment vertical="center"/>
    </xf>
    <xf numFmtId="0" fontId="6" fillId="0" borderId="0" xfId="0" applyFont="1" applyFill="1" applyBorder="1" applyAlignment="1" applyProtection="1">
      <alignment vertical="center"/>
    </xf>
    <xf numFmtId="0" fontId="11" fillId="0" borderId="1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0" fillId="6" borderId="0" xfId="0" applyFont="1" applyFill="1" applyBorder="1" applyAlignment="1" applyProtection="1">
      <alignment vertical="center"/>
    </xf>
    <xf numFmtId="0" fontId="22" fillId="9" borderId="0" xfId="0" applyFont="1" applyFill="1" applyBorder="1" applyAlignment="1" applyProtection="1">
      <alignment vertical="center"/>
    </xf>
    <xf numFmtId="0" fontId="10" fillId="9" borderId="16" xfId="0" applyFont="1" applyFill="1" applyBorder="1" applyAlignment="1" applyProtection="1">
      <alignment vertical="center"/>
    </xf>
    <xf numFmtId="0" fontId="10" fillId="9" borderId="0" xfId="0" applyFont="1" applyFill="1" applyBorder="1" applyAlignment="1" applyProtection="1">
      <alignment vertical="center" wrapText="1"/>
    </xf>
    <xf numFmtId="0" fontId="1" fillId="0" borderId="0" xfId="0" applyFont="1" applyAlignment="1">
      <alignment horizontal="left" vertical="top" wrapText="1"/>
    </xf>
    <xf numFmtId="0" fontId="2" fillId="0" borderId="0" xfId="0" applyFont="1" applyAlignment="1">
      <alignment horizontal="left" vertical="center" wrapText="1"/>
    </xf>
    <xf numFmtId="0" fontId="26" fillId="0" borderId="0" xfId="0" applyFont="1" applyAlignment="1">
      <alignment horizontal="left" vertical="center"/>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textRotation="90" wrapText="1"/>
    </xf>
    <xf numFmtId="9" fontId="1" fillId="6" borderId="1" xfId="0" applyNumberFormat="1" applyFont="1" applyFill="1" applyBorder="1" applyAlignment="1">
      <alignment horizontal="center"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vertical="center" wrapText="1"/>
    </xf>
    <xf numFmtId="0" fontId="1" fillId="13" borderId="1" xfId="0" applyFont="1" applyFill="1" applyBorder="1" applyAlignment="1">
      <alignment horizontal="center" vertical="center" textRotation="90" wrapText="1"/>
    </xf>
    <xf numFmtId="9" fontId="1" fillId="13" borderId="1" xfId="0" applyNumberFormat="1" applyFont="1" applyFill="1" applyBorder="1" applyAlignment="1">
      <alignment horizontal="center" vertical="center" wrapText="1"/>
    </xf>
    <xf numFmtId="49" fontId="1" fillId="13"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26" fillId="13" borderId="1" xfId="0" applyFont="1" applyFill="1" applyBorder="1" applyAlignment="1">
      <alignment horizontal="left" vertical="center" wrapText="1"/>
    </xf>
    <xf numFmtId="0" fontId="26" fillId="14"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9" fontId="1" fillId="14"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textRotation="90" wrapText="1"/>
    </xf>
    <xf numFmtId="9" fontId="1" fillId="14" borderId="1" xfId="0" applyNumberFormat="1" applyFont="1" applyFill="1" applyBorder="1" applyAlignment="1">
      <alignment horizontal="center" vertical="center"/>
    </xf>
    <xf numFmtId="0" fontId="1" fillId="14" borderId="1" xfId="0" applyFont="1" applyFill="1" applyBorder="1" applyAlignment="1">
      <alignment horizontal="center" vertical="center" wrapText="1"/>
    </xf>
    <xf numFmtId="49" fontId="1" fillId="14"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right" vertical="center" wrapText="1"/>
    </xf>
    <xf numFmtId="0" fontId="17" fillId="0" borderId="0" xfId="0" applyFont="1" applyAlignment="1">
      <alignment wrapText="1"/>
    </xf>
    <xf numFmtId="0" fontId="19" fillId="0" borderId="0" xfId="0" applyFont="1" applyAlignment="1">
      <alignment vertical="center" wrapText="1"/>
    </xf>
    <xf numFmtId="0" fontId="2" fillId="15" borderId="0" xfId="0" applyFont="1" applyFill="1" applyAlignment="1">
      <alignment horizontal="left" vertical="center" wrapText="1"/>
    </xf>
    <xf numFmtId="0" fontId="1" fillId="15" borderId="0" xfId="0" applyFont="1" applyFill="1"/>
    <xf numFmtId="0" fontId="1" fillId="15" borderId="0" xfId="0" applyFont="1" applyFill="1" applyAlignment="1">
      <alignment horizontal="left" vertical="center"/>
    </xf>
    <xf numFmtId="0" fontId="24" fillId="0" borderId="0" xfId="0" applyFont="1" applyBorder="1" applyAlignment="1">
      <alignment horizontal="left" vertical="center" wrapText="1"/>
    </xf>
    <xf numFmtId="0" fontId="26" fillId="14" borderId="7" xfId="0" applyFont="1" applyFill="1" applyBorder="1" applyAlignment="1">
      <alignment horizontal="center" vertical="center"/>
    </xf>
    <xf numFmtId="0" fontId="26" fillId="14" borderId="8" xfId="0" applyFont="1" applyFill="1" applyBorder="1" applyAlignment="1">
      <alignment horizontal="center" vertical="center"/>
    </xf>
    <xf numFmtId="0" fontId="4" fillId="14" borderId="9" xfId="0" applyFont="1" applyFill="1" applyBorder="1" applyAlignment="1">
      <alignment horizontal="left" vertical="center" wrapText="1"/>
    </xf>
    <xf numFmtId="0" fontId="4" fillId="14" borderId="7" xfId="0" applyFont="1" applyFill="1" applyBorder="1" applyAlignment="1">
      <alignment horizontal="left" vertical="center" wrapText="1"/>
    </xf>
    <xf numFmtId="9" fontId="4" fillId="14" borderId="8"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9" fontId="4" fillId="0" borderId="8" xfId="0" applyNumberFormat="1" applyFont="1" applyFill="1" applyBorder="1" applyAlignment="1">
      <alignment horizontal="left" vertical="center" wrapText="1"/>
    </xf>
    <xf numFmtId="0" fontId="4" fillId="0" borderId="1" xfId="0" applyFont="1" applyFill="1" applyBorder="1" applyAlignment="1">
      <alignment horizontal="center" vertical="center" textRotation="90" wrapText="1"/>
    </xf>
    <xf numFmtId="0" fontId="6" fillId="0" borderId="0" xfId="0" applyFont="1" applyFill="1" applyBorder="1" applyAlignment="1" applyProtection="1">
      <alignment vertical="center"/>
    </xf>
    <xf numFmtId="0" fontId="0" fillId="0" borderId="0" xfId="0" applyAlignment="1">
      <alignment vertical="center"/>
    </xf>
    <xf numFmtId="0" fontId="12" fillId="9" borderId="0" xfId="0" quotePrefix="1" applyFont="1" applyFill="1" applyBorder="1" applyAlignment="1" applyProtection="1">
      <alignment horizontal="center" vertical="center"/>
    </xf>
    <xf numFmtId="164" fontId="6" fillId="5" borderId="0" xfId="1" quotePrefix="1" applyNumberFormat="1" applyFont="1" applyFill="1" applyBorder="1" applyAlignment="1" applyProtection="1">
      <alignment horizontal="center" vertical="center"/>
    </xf>
    <xf numFmtId="164" fontId="6" fillId="5" borderId="0" xfId="1" applyNumberFormat="1" applyFont="1" applyFill="1" applyBorder="1" applyAlignment="1" applyProtection="1">
      <alignment horizontal="center" vertical="center"/>
    </xf>
    <xf numFmtId="165" fontId="7" fillId="5" borderId="0" xfId="0" applyNumberFormat="1"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0" fontId="1" fillId="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0" borderId="0" xfId="0" applyFont="1" applyAlignment="1">
      <alignment horizontal="left" vertical="center" wrapText="1"/>
    </xf>
    <xf numFmtId="0" fontId="19" fillId="0" borderId="0" xfId="0" applyFont="1" applyAlignment="1">
      <alignment vertical="center" wrapText="1"/>
    </xf>
    <xf numFmtId="0" fontId="28" fillId="0" borderId="0" xfId="0" applyFont="1" applyAlignment="1">
      <alignment vertical="center" wrapText="1"/>
    </xf>
    <xf numFmtId="0" fontId="10" fillId="12"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10" borderId="0" xfId="0" applyFont="1" applyFill="1" applyBorder="1" applyAlignment="1" applyProtection="1">
      <alignment vertical="center"/>
    </xf>
    <xf numFmtId="0" fontId="22" fillId="11" borderId="0" xfId="0" applyFont="1" applyFill="1" applyBorder="1" applyAlignment="1" applyProtection="1">
      <alignment horizontal="center" vertical="center"/>
    </xf>
    <xf numFmtId="0" fontId="9" fillId="12" borderId="0" xfId="0" applyFont="1" applyFill="1" applyBorder="1" applyAlignment="1" applyProtection="1">
      <alignment horizontal="center" vertical="center"/>
    </xf>
    <xf numFmtId="0" fontId="23" fillId="11" borderId="0" xfId="0" applyFont="1" applyFill="1" applyBorder="1" applyAlignment="1" applyProtection="1">
      <alignment horizontal="center" vertical="center" textRotation="90"/>
    </xf>
    <xf numFmtId="0" fontId="11" fillId="11" borderId="0" xfId="0" applyFont="1" applyFill="1" applyBorder="1" applyAlignment="1" applyProtection="1">
      <alignment horizontal="center" vertical="center"/>
    </xf>
    <xf numFmtId="0" fontId="7" fillId="16" borderId="0" xfId="0" applyFont="1" applyFill="1" applyBorder="1" applyAlignment="1" applyProtection="1">
      <alignment vertical="center"/>
    </xf>
    <xf numFmtId="1" fontId="11" fillId="9" borderId="0" xfId="0" applyNumberFormat="1" applyFont="1" applyFill="1" applyBorder="1" applyAlignment="1" applyProtection="1">
      <alignment horizontal="center" vertical="center"/>
    </xf>
    <xf numFmtId="0" fontId="0" fillId="0" borderId="0" xfId="0" applyAlignment="1">
      <alignment horizontal="left" vertical="center" wrapText="1"/>
    </xf>
    <xf numFmtId="0" fontId="17" fillId="15" borderId="0" xfId="0" applyFont="1" applyFill="1" applyAlignment="1">
      <alignment horizontal="left" vertical="center" wrapText="1"/>
    </xf>
    <xf numFmtId="0" fontId="6" fillId="10" borderId="0" xfId="0" applyFont="1" applyFill="1" applyBorder="1" applyAlignment="1" applyProtection="1">
      <alignment vertical="center"/>
    </xf>
    <xf numFmtId="0" fontId="36" fillId="15" borderId="0" xfId="0" applyFont="1" applyFill="1"/>
    <xf numFmtId="0" fontId="37" fillId="19" borderId="0" xfId="0" applyFont="1" applyFill="1" applyAlignment="1">
      <alignment horizontal="left"/>
    </xf>
    <xf numFmtId="0" fontId="38" fillId="19" borderId="0" xfId="0" applyFont="1" applyFill="1"/>
    <xf numFmtId="0" fontId="37" fillId="15" borderId="1" xfId="0" applyFont="1" applyFill="1" applyBorder="1"/>
    <xf numFmtId="0" fontId="37" fillId="15" borderId="2" xfId="0" applyFont="1" applyFill="1" applyBorder="1"/>
    <xf numFmtId="0" fontId="37" fillId="15" borderId="4" xfId="0" applyFont="1" applyFill="1" applyBorder="1"/>
    <xf numFmtId="0" fontId="7" fillId="13" borderId="0" xfId="0" applyFont="1" applyFill="1" applyBorder="1" applyAlignment="1" applyProtection="1">
      <alignment vertical="center"/>
    </xf>
    <xf numFmtId="0" fontId="11" fillId="13" borderId="0" xfId="0" applyFont="1" applyFill="1" applyBorder="1" applyAlignment="1" applyProtection="1">
      <alignment vertical="center"/>
    </xf>
    <xf numFmtId="0" fontId="39" fillId="15" borderId="0" xfId="0" applyFont="1" applyFill="1"/>
    <xf numFmtId="0" fontId="39" fillId="0" borderId="6" xfId="0" applyFont="1" applyBorder="1"/>
    <xf numFmtId="0" fontId="42" fillId="0" borderId="6" xfId="0" applyFont="1" applyBorder="1"/>
    <xf numFmtId="0" fontId="36" fillId="0" borderId="6" xfId="0" applyFont="1" applyBorder="1"/>
    <xf numFmtId="0" fontId="39" fillId="6" borderId="32" xfId="0" applyFont="1" applyFill="1" applyBorder="1"/>
    <xf numFmtId="0" fontId="37" fillId="0" borderId="32" xfId="0" applyFont="1" applyBorder="1"/>
    <xf numFmtId="0" fontId="39" fillId="0" borderId="32" xfId="0" applyFont="1" applyBorder="1"/>
    <xf numFmtId="0" fontId="36" fillId="6" borderId="32" xfId="0" applyFont="1" applyFill="1" applyBorder="1"/>
    <xf numFmtId="0" fontId="40" fillId="0" borderId="0" xfId="0" applyFont="1" applyFill="1" applyBorder="1" applyAlignment="1" applyProtection="1">
      <alignment horizontal="center" vertical="center" wrapText="1"/>
    </xf>
    <xf numFmtId="0" fontId="41" fillId="0" borderId="0" xfId="0" applyFont="1" applyAlignment="1">
      <alignment vertical="center" wrapText="1"/>
    </xf>
    <xf numFmtId="0" fontId="11" fillId="10" borderId="29" xfId="0" applyFont="1" applyFill="1" applyBorder="1" applyAlignment="1" applyProtection="1">
      <alignment horizontal="center" vertical="center"/>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11" fillId="0" borderId="0" xfId="0" applyFont="1" applyFill="1" applyBorder="1" applyAlignment="1" applyProtection="1">
      <alignment horizontal="center" vertical="center"/>
    </xf>
    <xf numFmtId="0" fontId="0" fillId="0" borderId="0" xfId="0" applyAlignment="1">
      <alignment vertical="center"/>
    </xf>
    <xf numFmtId="0" fontId="6" fillId="0" borderId="0" xfId="0" applyFont="1" applyFill="1" applyBorder="1" applyAlignment="1" applyProtection="1">
      <alignment vertical="center"/>
    </xf>
    <xf numFmtId="0" fontId="16" fillId="7"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0" fillId="0" borderId="0" xfId="0" applyAlignment="1">
      <alignment vertical="center" wrapText="1"/>
    </xf>
    <xf numFmtId="0" fontId="7" fillId="12" borderId="0" xfId="0" applyFont="1" applyFill="1" applyBorder="1" applyAlignment="1" applyProtection="1">
      <alignment vertical="center"/>
    </xf>
    <xf numFmtId="0" fontId="0" fillId="12" borderId="0" xfId="0" applyFill="1" applyAlignment="1">
      <alignment vertical="center"/>
    </xf>
    <xf numFmtId="0" fontId="11" fillId="0" borderId="18" xfId="0"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7" fillId="16" borderId="0" xfId="0" applyFont="1" applyFill="1" applyBorder="1" applyAlignment="1" applyProtection="1">
      <alignment vertical="center" wrapText="1"/>
    </xf>
    <xf numFmtId="0" fontId="0" fillId="16" borderId="0" xfId="0" applyFill="1" applyAlignment="1">
      <alignment vertical="center" wrapText="1"/>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9" fillId="4" borderId="0" xfId="0" applyFont="1" applyFill="1" applyBorder="1" applyAlignment="1" applyProtection="1">
      <alignment horizontal="center" vertical="center"/>
    </xf>
    <xf numFmtId="0" fontId="11" fillId="9" borderId="0" xfId="0" applyFont="1" applyFill="1" applyBorder="1" applyAlignment="1" applyProtection="1">
      <alignment horizontal="center" vertical="center"/>
    </xf>
    <xf numFmtId="0" fontId="17" fillId="9" borderId="0" xfId="0" applyFont="1" applyFill="1" applyBorder="1" applyAlignment="1">
      <alignment horizontal="center" vertical="center"/>
    </xf>
    <xf numFmtId="0" fontId="11" fillId="10" borderId="0" xfId="0" applyFont="1" applyFill="1" applyBorder="1" applyAlignment="1" applyProtection="1">
      <alignment horizontal="center" vertical="center"/>
    </xf>
    <xf numFmtId="0" fontId="17" fillId="10" borderId="0" xfId="0" applyFont="1" applyFill="1" applyBorder="1" applyAlignment="1">
      <alignment horizontal="center" vertical="center"/>
    </xf>
    <xf numFmtId="0" fontId="11" fillId="11" borderId="0" xfId="0" applyFont="1" applyFill="1" applyBorder="1" applyAlignment="1" applyProtection="1">
      <alignment horizontal="center" vertical="center" wrapText="1"/>
    </xf>
    <xf numFmtId="0" fontId="17" fillId="11" borderId="0" xfId="0" applyFont="1" applyFill="1" applyBorder="1" applyAlignment="1" applyProtection="1">
      <alignment horizontal="center" vertical="center" wrapText="1"/>
    </xf>
    <xf numFmtId="49" fontId="12" fillId="9" borderId="0" xfId="0" applyNumberFormat="1" applyFont="1" applyFill="1" applyBorder="1" applyAlignment="1" applyProtection="1">
      <alignment horizontal="center" vertical="center"/>
    </xf>
    <xf numFmtId="164" fontId="6" fillId="5" borderId="0" xfId="1" quotePrefix="1" applyNumberFormat="1" applyFont="1" applyFill="1" applyBorder="1" applyAlignment="1" applyProtection="1">
      <alignment horizontal="center" vertical="center"/>
    </xf>
    <xf numFmtId="0" fontId="0" fillId="0" borderId="0" xfId="0" applyAlignment="1">
      <alignment horizontal="center" vertical="center"/>
    </xf>
    <xf numFmtId="165" fontId="7" fillId="5" borderId="0" xfId="0" applyNumberFormat="1" applyFont="1" applyFill="1" applyBorder="1" applyAlignment="1" applyProtection="1">
      <alignment horizontal="center" vertical="center"/>
    </xf>
    <xf numFmtId="166" fontId="7" fillId="5" borderId="0" xfId="0" applyNumberFormat="1" applyFont="1" applyFill="1" applyBorder="1" applyAlignment="1" applyProtection="1">
      <alignment horizontal="center" vertical="center"/>
    </xf>
    <xf numFmtId="0" fontId="22" fillId="9" borderId="0" xfId="0" applyFont="1" applyFill="1" applyBorder="1" applyAlignment="1" applyProtection="1">
      <alignment horizontal="center" vertical="center"/>
    </xf>
    <xf numFmtId="0" fontId="22" fillId="10" borderId="0" xfId="0" applyFont="1" applyFill="1" applyBorder="1" applyAlignment="1" applyProtection="1">
      <alignment horizontal="center" vertical="center"/>
    </xf>
    <xf numFmtId="0" fontId="13" fillId="0" borderId="0" xfId="0" applyFont="1" applyFill="1" applyBorder="1" applyAlignment="1" applyProtection="1">
      <alignment vertical="center" wrapText="1"/>
    </xf>
    <xf numFmtId="0" fontId="0" fillId="0" borderId="0" xfId="0" applyFill="1" applyAlignment="1">
      <alignment vertical="center" wrapText="1"/>
    </xf>
    <xf numFmtId="0" fontId="25" fillId="7" borderId="0" xfId="0" applyFont="1" applyFill="1" applyBorder="1" applyAlignment="1" applyProtection="1">
      <alignment horizontal="center" vertical="center" wrapText="1"/>
    </xf>
    <xf numFmtId="0" fontId="21" fillId="10" borderId="0" xfId="0" applyFont="1" applyFill="1" applyBorder="1" applyAlignment="1" applyProtection="1">
      <alignment vertical="center"/>
    </xf>
    <xf numFmtId="0" fontId="0" fillId="10" borderId="0" xfId="0" applyFill="1" applyAlignment="1">
      <alignment vertical="center"/>
    </xf>
    <xf numFmtId="0" fontId="21" fillId="11" borderId="0" xfId="0" applyFont="1" applyFill="1" applyBorder="1" applyAlignment="1" applyProtection="1">
      <alignment horizontal="center" vertical="center"/>
    </xf>
    <xf numFmtId="0" fontId="22" fillId="9" borderId="0" xfId="0" applyFont="1" applyFill="1" applyBorder="1" applyAlignment="1" applyProtection="1">
      <alignment horizontal="left" vertical="center" wrapText="1"/>
    </xf>
    <xf numFmtId="0" fontId="24" fillId="9" borderId="0" xfId="0" applyFont="1" applyFill="1" applyAlignment="1">
      <alignment horizontal="left" vertical="center" wrapText="1"/>
    </xf>
    <xf numFmtId="0" fontId="22" fillId="9" borderId="0" xfId="0" applyFont="1" applyFill="1" applyBorder="1" applyAlignment="1" applyProtection="1">
      <alignment horizontal="center" vertical="center" wrapText="1"/>
    </xf>
    <xf numFmtId="0" fontId="22" fillId="11" borderId="0" xfId="0" applyFont="1" applyFill="1" applyBorder="1" applyAlignment="1" applyProtection="1">
      <alignment horizontal="center" vertical="center"/>
    </xf>
    <xf numFmtId="0" fontId="21" fillId="10" borderId="0" xfId="0" applyFont="1" applyFill="1" applyBorder="1" applyAlignment="1" applyProtection="1">
      <alignment horizontal="center" vertical="center"/>
    </xf>
    <xf numFmtId="0" fontId="11" fillId="0" borderId="19"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4" fillId="10" borderId="0" xfId="0" applyFont="1" applyFill="1" applyBorder="1" applyAlignment="1" applyProtection="1">
      <alignment horizontal="center" vertical="center"/>
    </xf>
    <xf numFmtId="0" fontId="12" fillId="9" borderId="0" xfId="0" quotePrefix="1" applyFont="1" applyFill="1" applyBorder="1" applyAlignment="1" applyProtection="1">
      <alignment horizontal="center" vertical="center"/>
    </xf>
    <xf numFmtId="164" fontId="6" fillId="5" borderId="0" xfId="1" applyNumberFormat="1" applyFont="1" applyFill="1" applyBorder="1" applyAlignment="1" applyProtection="1">
      <alignment horizontal="center" vertical="center"/>
    </xf>
    <xf numFmtId="0" fontId="21" fillId="8" borderId="0" xfId="0" applyFont="1" applyFill="1" applyBorder="1" applyAlignment="1" applyProtection="1">
      <alignment horizontal="center" vertical="center"/>
    </xf>
    <xf numFmtId="0" fontId="22" fillId="8" borderId="0" xfId="0" applyFont="1" applyFill="1" applyBorder="1" applyAlignment="1" applyProtection="1">
      <alignment horizontal="center" vertical="center"/>
    </xf>
    <xf numFmtId="164" fontId="6" fillId="5" borderId="0" xfId="0" applyNumberFormat="1" applyFont="1" applyFill="1" applyBorder="1" applyAlignment="1" applyProtection="1">
      <alignment horizontal="center" vertical="center"/>
    </xf>
    <xf numFmtId="0" fontId="35" fillId="17" borderId="0" xfId="0" applyFont="1" applyFill="1" applyAlignment="1">
      <alignment vertical="center"/>
    </xf>
    <xf numFmtId="0" fontId="35" fillId="17" borderId="0" xfId="0" applyFont="1" applyFill="1" applyAlignment="1"/>
    <xf numFmtId="0" fontId="0" fillId="0" borderId="0" xfId="0" applyAlignment="1"/>
    <xf numFmtId="0" fontId="35" fillId="18" borderId="0" xfId="0" applyFont="1" applyFill="1" applyAlignment="1">
      <alignment vertical="center" wrapText="1"/>
    </xf>
    <xf numFmtId="0" fontId="2" fillId="14" borderId="0" xfId="0" applyFont="1" applyFill="1" applyAlignment="1">
      <alignment horizontal="left" vertical="top" wrapText="1"/>
    </xf>
    <xf numFmtId="0" fontId="34" fillId="14" borderId="0" xfId="0" applyFont="1" applyFill="1" applyAlignment="1">
      <alignment horizontal="left" vertical="top" wrapText="1"/>
    </xf>
    <xf numFmtId="49" fontId="1" fillId="0"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wrapText="1"/>
    </xf>
    <xf numFmtId="49" fontId="1" fillId="14"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textRotation="90" wrapText="1"/>
    </xf>
    <xf numFmtId="0" fontId="1" fillId="0" borderId="3"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6" borderId="1" xfId="0" applyFont="1" applyFill="1" applyBorder="1" applyAlignment="1">
      <alignment horizontal="left" vertical="center" wrapText="1"/>
    </xf>
    <xf numFmtId="9" fontId="1" fillId="6" borderId="2" xfId="0" applyNumberFormat="1" applyFont="1" applyFill="1" applyBorder="1" applyAlignment="1">
      <alignment horizontal="center" vertical="center" wrapText="1"/>
    </xf>
    <xf numFmtId="9" fontId="1" fillId="6" borderId="3"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13" borderId="1" xfId="0" applyFont="1" applyFill="1" applyBorder="1" applyAlignment="1">
      <alignment horizontal="center" vertical="center" textRotation="90" wrapText="1"/>
    </xf>
    <xf numFmtId="0" fontId="1" fillId="13" borderId="1" xfId="0" applyFont="1" applyFill="1" applyBorder="1" applyAlignment="1">
      <alignment horizontal="center" vertical="center" wrapText="1"/>
    </xf>
    <xf numFmtId="49" fontId="1" fillId="13" borderId="1" xfId="0" applyNumberFormat="1" applyFont="1" applyFill="1" applyBorder="1" applyAlignment="1">
      <alignment horizontal="center" vertical="center" wrapText="1"/>
    </xf>
    <xf numFmtId="0" fontId="26" fillId="13" borderId="1" xfId="0" applyFont="1" applyFill="1" applyBorder="1" applyAlignment="1">
      <alignment horizontal="left" vertical="center" wrapText="1"/>
    </xf>
    <xf numFmtId="0" fontId="26" fillId="13" borderId="4"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6" xfId="0" applyFont="1" applyFill="1" applyBorder="1" applyAlignment="1">
      <alignment horizontal="left" vertical="center" wrapText="1"/>
    </xf>
    <xf numFmtId="0" fontId="17" fillId="0" borderId="0" xfId="0" applyFont="1" applyAlignment="1">
      <alignment vertical="top" wrapText="1"/>
    </xf>
    <xf numFmtId="0" fontId="0" fillId="0" borderId="0" xfId="0" applyAlignment="1">
      <alignment vertical="top" wrapText="1"/>
    </xf>
    <xf numFmtId="0" fontId="19" fillId="0" borderId="0" xfId="0" applyFont="1" applyAlignment="1">
      <alignment vertical="center" wrapText="1"/>
    </xf>
    <xf numFmtId="0" fontId="28" fillId="0" borderId="0" xfId="0" applyFont="1" applyAlignment="1">
      <alignmen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2" fillId="10" borderId="0" xfId="0" applyFont="1" applyFill="1" applyAlignment="1">
      <alignment horizontal="left" vertical="center" wrapText="1"/>
    </xf>
    <xf numFmtId="0" fontId="0" fillId="10" borderId="0" xfId="0" applyFill="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vertical="center" wrapText="1"/>
    </xf>
    <xf numFmtId="0" fontId="24" fillId="0" borderId="0" xfId="0" applyFont="1" applyAlignment="1">
      <alignment vertical="center" wrapText="1"/>
    </xf>
    <xf numFmtId="0" fontId="26" fillId="14" borderId="4" xfId="0" applyFont="1" applyFill="1" applyBorder="1" applyAlignment="1">
      <alignment horizontal="left" vertical="center" wrapText="1"/>
    </xf>
    <xf numFmtId="0" fontId="27" fillId="14" borderId="5" xfId="0" applyFont="1" applyFill="1" applyBorder="1" applyAlignment="1">
      <alignment horizontal="left" vertical="center" wrapText="1"/>
    </xf>
    <xf numFmtId="0" fontId="27" fillId="14" borderId="6" xfId="0" applyFont="1" applyFill="1" applyBorder="1" applyAlignment="1">
      <alignment horizontal="left" vertical="center" wrapText="1"/>
    </xf>
    <xf numFmtId="0" fontId="4" fillId="14"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9" fontId="4" fillId="14" borderId="10" xfId="0" applyNumberFormat="1" applyFont="1" applyFill="1" applyBorder="1" applyAlignment="1">
      <alignment horizontal="left" vertical="center" wrapText="1"/>
    </xf>
    <xf numFmtId="0" fontId="24" fillId="14" borderId="11" xfId="0" applyFont="1" applyFill="1" applyBorder="1" applyAlignment="1">
      <alignment horizontal="left" vertical="center" wrapText="1"/>
    </xf>
    <xf numFmtId="0" fontId="4" fillId="14" borderId="12" xfId="0" applyFont="1" applyFill="1" applyBorder="1" applyAlignment="1">
      <alignment horizontal="left" vertical="center" wrapText="1"/>
    </xf>
    <xf numFmtId="0" fontId="24" fillId="14" borderId="13" xfId="0" applyFont="1" applyFill="1" applyBorder="1" applyAlignment="1">
      <alignment horizontal="left" vertical="center" wrapText="1"/>
    </xf>
    <xf numFmtId="0" fontId="4" fillId="14" borderId="14" xfId="0" applyFont="1" applyFill="1" applyBorder="1" applyAlignment="1">
      <alignment horizontal="left" vertical="center" wrapText="1"/>
    </xf>
    <xf numFmtId="0" fontId="24" fillId="14" borderId="1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4" fillId="0" borderId="15" xfId="0" applyFont="1" applyFill="1" applyBorder="1" applyAlignment="1">
      <alignment horizontal="left" vertical="center" wrapText="1"/>
    </xf>
    <xf numFmtId="9" fontId="4" fillId="0" borderId="10" xfId="0" applyNumberFormat="1" applyFont="1" applyFill="1" applyBorder="1" applyAlignment="1">
      <alignment horizontal="left" vertical="center" wrapText="1"/>
    </xf>
    <xf numFmtId="0" fontId="24" fillId="0" borderId="11" xfId="0" applyFont="1" applyFill="1" applyBorder="1" applyAlignment="1">
      <alignment horizontal="left" vertical="center" wrapText="1"/>
    </xf>
    <xf numFmtId="0" fontId="29" fillId="14" borderId="4" xfId="0" applyFont="1" applyFill="1" applyBorder="1" applyAlignment="1">
      <alignment horizontal="left" vertical="center" wrapText="1"/>
    </xf>
    <xf numFmtId="0" fontId="30" fillId="14" borderId="5" xfId="0" applyFont="1" applyFill="1" applyBorder="1" applyAlignment="1">
      <alignment horizontal="left" vertical="center" wrapText="1"/>
    </xf>
    <xf numFmtId="0" fontId="30" fillId="14" borderId="6" xfId="0" applyFont="1" applyFill="1" applyBorder="1" applyAlignment="1">
      <alignment horizontal="left" vertical="center" wrapText="1"/>
    </xf>
    <xf numFmtId="0" fontId="26" fillId="14" borderId="7" xfId="0" applyFont="1" applyFill="1" applyBorder="1" applyAlignment="1">
      <alignment horizontal="center" vertical="center" wrapText="1"/>
    </xf>
    <xf numFmtId="0" fontId="31" fillId="14" borderId="7"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cellXfs>
  <cellStyles count="2">
    <cellStyle name="Prozent" xfId="1" builtinId="5"/>
    <cellStyle name="Standard" xfId="0" builtinId="0"/>
  </cellStyles>
  <dxfs count="46">
    <dxf>
      <fill>
        <patternFill>
          <bgColor rgb="FF00B0F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ont>
        <color theme="0"/>
      </font>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color auto="1"/>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ill>
        <patternFill>
          <bgColor rgb="FF92D050"/>
        </patternFill>
      </fill>
    </dxf>
    <dxf>
      <font>
        <color theme="0"/>
      </font>
      <fill>
        <patternFill>
          <bgColor rgb="FFFF00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ule/Notenrechner/kbsglarus_notenrechner_m-profil_bm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M-Profil"/>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2"/>
  <sheetViews>
    <sheetView showGridLines="0" showRowColHeaders="0" tabSelected="1" topLeftCell="A2" zoomScale="101" zoomScaleNormal="85" workbookViewId="0">
      <selection activeCell="C8" sqref="C8"/>
    </sheetView>
  </sheetViews>
  <sheetFormatPr baseColWidth="10" defaultColWidth="20" defaultRowHeight="13.5"/>
  <cols>
    <col min="1" max="1" width="36.3984375" style="10" customWidth="1"/>
    <col min="2" max="2" width="2.59765625" style="11" customWidth="1"/>
    <col min="3" max="3" width="7.73046875" style="12" customWidth="1"/>
    <col min="4" max="4" width="1.73046875" style="12" customWidth="1"/>
    <col min="5" max="5" width="7.73046875" style="12" customWidth="1"/>
    <col min="6" max="6" width="1.73046875" style="12" customWidth="1"/>
    <col min="7" max="7" width="7.73046875" style="12" customWidth="1"/>
    <col min="8" max="8" width="1.73046875" style="11" customWidth="1"/>
    <col min="9" max="9" width="7.73046875" style="12" customWidth="1"/>
    <col min="10" max="10" width="1.73046875" style="11" customWidth="1"/>
    <col min="11" max="11" width="7.73046875" style="12" customWidth="1"/>
    <col min="12" max="12" width="1.73046875" style="12" customWidth="1"/>
    <col min="13" max="13" width="7.73046875" style="11" customWidth="1"/>
    <col min="14" max="14" width="1.73046875" style="11" customWidth="1"/>
    <col min="15" max="15" width="7.73046875" style="12" customWidth="1"/>
    <col min="16" max="16" width="1.73046875" style="12" customWidth="1"/>
    <col min="17" max="17" width="8.265625" style="11" customWidth="1"/>
    <col min="18" max="18" width="5.3984375" style="11" customWidth="1"/>
    <col min="19" max="19" width="7" style="12" customWidth="1"/>
    <col min="20" max="20" width="1.73046875" style="12" customWidth="1"/>
    <col min="21" max="21" width="7" style="11" customWidth="1"/>
    <col min="22" max="22" width="1.73046875" style="11" customWidth="1"/>
    <col min="23" max="23" width="9.86328125" style="12" customWidth="1"/>
    <col min="24" max="24" width="1" style="12" customWidth="1"/>
    <col min="25" max="25" width="3.1328125" style="11" customWidth="1"/>
    <col min="26" max="27" width="10.59765625" style="13" hidden="1" customWidth="1"/>
    <col min="28" max="28" width="1.3984375" style="13" hidden="1" customWidth="1"/>
    <col min="29" max="29" width="1.73046875" style="12" hidden="1" customWidth="1"/>
    <col min="30" max="30" width="7" style="12" customWidth="1"/>
    <col min="31" max="31" width="1.73046875" style="12" customWidth="1"/>
    <col min="32" max="32" width="7" style="11" customWidth="1"/>
    <col min="33" max="33" width="1.73046875" style="11" customWidth="1"/>
    <col min="34" max="34" width="9.86328125" style="12" customWidth="1"/>
    <col min="35" max="35" width="1.1328125" style="12" customWidth="1"/>
    <col min="36" max="36" width="10.59765625" style="15" hidden="1" customWidth="1"/>
    <col min="37" max="38" width="10.59765625" style="13" hidden="1" customWidth="1"/>
    <col min="39" max="39" width="3" style="12" hidden="1" customWidth="1"/>
    <col min="40" max="40" width="0" style="12" hidden="1" customWidth="1"/>
    <col min="41" max="16384" width="20" style="12"/>
  </cols>
  <sheetData>
    <row r="1" spans="1:39" ht="3.75" hidden="1" customHeight="1">
      <c r="R1" s="63"/>
      <c r="S1" s="63"/>
      <c r="T1" s="63"/>
      <c r="U1" s="63"/>
      <c r="V1" s="63"/>
      <c r="W1" s="63"/>
      <c r="X1" s="63"/>
      <c r="Y1" s="63"/>
      <c r="AC1" s="14"/>
      <c r="AD1" s="14"/>
      <c r="AE1" s="14"/>
      <c r="AF1" s="14"/>
      <c r="AG1" s="14"/>
      <c r="AH1" s="14"/>
      <c r="AI1" s="14"/>
      <c r="AM1" s="63"/>
    </row>
    <row r="2" spans="1:39" ht="22.5">
      <c r="A2" s="91" t="s">
        <v>184</v>
      </c>
      <c r="B2" s="56"/>
      <c r="C2" s="56"/>
      <c r="D2" s="56"/>
      <c r="E2" s="56"/>
      <c r="F2" s="56"/>
      <c r="G2" s="56"/>
      <c r="H2" s="56"/>
      <c r="I2" s="56"/>
      <c r="J2" s="56"/>
      <c r="K2" s="56"/>
      <c r="L2" s="56"/>
      <c r="M2" s="56"/>
      <c r="N2" s="56"/>
      <c r="O2" s="56"/>
      <c r="P2" s="56"/>
      <c r="Q2" s="56"/>
      <c r="R2" s="56"/>
      <c r="S2" s="234" t="s">
        <v>65</v>
      </c>
      <c r="T2" s="234"/>
      <c r="U2" s="234"/>
      <c r="V2" s="234"/>
      <c r="W2" s="234"/>
      <c r="X2" s="234"/>
      <c r="Y2" s="234"/>
      <c r="Z2" s="16"/>
      <c r="AA2" s="16"/>
      <c r="AC2" s="14"/>
      <c r="AD2" s="240" t="s">
        <v>91</v>
      </c>
      <c r="AE2" s="240"/>
      <c r="AF2" s="240"/>
      <c r="AG2" s="240"/>
      <c r="AH2" s="240"/>
      <c r="AI2" s="196"/>
      <c r="AJ2" s="196"/>
      <c r="AK2" s="196"/>
      <c r="AL2" s="196"/>
      <c r="AM2" s="196"/>
    </row>
    <row r="3" spans="1:39" ht="3" hidden="1" customHeight="1">
      <c r="R3" s="63"/>
      <c r="S3" s="63"/>
      <c r="T3" s="63"/>
      <c r="U3" s="63"/>
      <c r="V3" s="63"/>
      <c r="W3" s="63"/>
      <c r="X3" s="63"/>
      <c r="Y3" s="63"/>
      <c r="AC3" s="14"/>
      <c r="AD3" s="14"/>
      <c r="AE3" s="14"/>
      <c r="AF3" s="14"/>
      <c r="AG3" s="14"/>
      <c r="AH3" s="14"/>
      <c r="AI3" s="14"/>
      <c r="AM3" s="63"/>
    </row>
    <row r="4" spans="1:39" s="11" customFormat="1" ht="2.25" customHeight="1">
      <c r="A4" s="150"/>
      <c r="Z4" s="163"/>
      <c r="AA4" s="163"/>
      <c r="AB4" s="163"/>
      <c r="AJ4" s="23"/>
      <c r="AK4" s="163"/>
      <c r="AL4" s="163"/>
    </row>
    <row r="5" spans="1:39" s="18" customFormat="1" ht="21.75">
      <c r="A5" s="162" t="s">
        <v>140</v>
      </c>
      <c r="B5" s="19"/>
      <c r="C5" s="222" t="s">
        <v>66</v>
      </c>
      <c r="D5" s="222"/>
      <c r="E5" s="222"/>
      <c r="F5" s="20"/>
      <c r="G5" s="222" t="s">
        <v>67</v>
      </c>
      <c r="H5" s="222"/>
      <c r="I5" s="222"/>
      <c r="J5" s="21"/>
      <c r="K5" s="222" t="s">
        <v>68</v>
      </c>
      <c r="L5" s="222"/>
      <c r="M5" s="222"/>
      <c r="N5" s="21"/>
      <c r="O5" s="222" t="s">
        <v>69</v>
      </c>
      <c r="P5" s="222"/>
      <c r="Q5" s="222"/>
      <c r="R5" s="21"/>
      <c r="S5" s="223" t="s">
        <v>70</v>
      </c>
      <c r="T5" s="223"/>
      <c r="U5" s="223"/>
      <c r="V5" s="67"/>
      <c r="W5" s="83" t="s">
        <v>71</v>
      </c>
      <c r="X5" s="72"/>
      <c r="Y5" s="57" t="s">
        <v>72</v>
      </c>
      <c r="Z5" s="210" t="s">
        <v>73</v>
      </c>
      <c r="AA5" s="210"/>
      <c r="AB5" s="210"/>
      <c r="AC5" s="19"/>
      <c r="AD5" s="241" t="s">
        <v>70</v>
      </c>
      <c r="AE5" s="241"/>
      <c r="AF5" s="241"/>
      <c r="AG5" s="22"/>
      <c r="AH5" s="92" t="s">
        <v>71</v>
      </c>
      <c r="AI5" s="22"/>
      <c r="AJ5" s="210" t="s">
        <v>73</v>
      </c>
      <c r="AK5" s="210"/>
      <c r="AL5" s="210"/>
      <c r="AM5" s="65" t="s">
        <v>72</v>
      </c>
    </row>
    <row r="6" spans="1:39" s="10" customFormat="1" ht="15.75" customHeight="1">
      <c r="A6" s="99"/>
      <c r="B6" s="99"/>
      <c r="C6" s="15" t="s">
        <v>74</v>
      </c>
      <c r="E6" s="15" t="s">
        <v>75</v>
      </c>
      <c r="G6" s="15" t="s">
        <v>76</v>
      </c>
      <c r="H6" s="99"/>
      <c r="I6" s="15" t="s">
        <v>77</v>
      </c>
      <c r="J6" s="99"/>
      <c r="K6" s="15" t="s">
        <v>78</v>
      </c>
      <c r="M6" s="23" t="s">
        <v>79</v>
      </c>
      <c r="N6" s="99"/>
      <c r="O6" s="15" t="s">
        <v>80</v>
      </c>
      <c r="Q6" s="23" t="s">
        <v>81</v>
      </c>
      <c r="R6" s="99"/>
      <c r="S6" s="23" t="s">
        <v>82</v>
      </c>
      <c r="T6" s="99"/>
      <c r="U6" s="23" t="s">
        <v>83</v>
      </c>
      <c r="V6" s="62"/>
      <c r="W6" s="73"/>
      <c r="X6" s="73"/>
      <c r="Y6" s="62"/>
      <c r="Z6" s="24" t="s">
        <v>72</v>
      </c>
      <c r="AA6" s="25" t="s">
        <v>84</v>
      </c>
      <c r="AB6" s="25" t="s">
        <v>85</v>
      </c>
      <c r="AC6" s="99"/>
      <c r="AD6" s="23" t="s">
        <v>82</v>
      </c>
      <c r="AE6" s="99"/>
      <c r="AF6" s="23" t="s">
        <v>83</v>
      </c>
      <c r="AG6" s="26"/>
      <c r="AH6" s="27"/>
      <c r="AI6" s="26"/>
      <c r="AJ6" s="24" t="s">
        <v>72</v>
      </c>
      <c r="AK6" s="25" t="s">
        <v>84</v>
      </c>
      <c r="AL6" s="25" t="s">
        <v>85</v>
      </c>
      <c r="AM6" s="62"/>
    </row>
    <row r="7" spans="1:39" ht="3.75" customHeight="1" thickBot="1">
      <c r="A7" s="28"/>
      <c r="B7" s="29"/>
      <c r="C7" s="30"/>
      <c r="D7" s="31"/>
      <c r="E7" s="30"/>
      <c r="F7" s="31"/>
      <c r="G7" s="30"/>
      <c r="H7" s="29"/>
      <c r="I7" s="30"/>
      <c r="J7" s="32"/>
      <c r="K7" s="30"/>
      <c r="L7" s="30"/>
      <c r="M7" s="33"/>
      <c r="N7" s="32"/>
      <c r="O7" s="30"/>
      <c r="P7" s="30"/>
      <c r="Q7" s="33"/>
      <c r="R7" s="32"/>
      <c r="S7" s="33"/>
      <c r="T7" s="33"/>
      <c r="U7" s="33"/>
      <c r="V7" s="68"/>
      <c r="W7" s="71"/>
      <c r="X7" s="73"/>
      <c r="Y7" s="68"/>
      <c r="Z7" s="35"/>
      <c r="AA7" s="35"/>
      <c r="AB7" s="35"/>
      <c r="AC7" s="11"/>
      <c r="AD7" s="33"/>
      <c r="AE7" s="33"/>
      <c r="AF7" s="33"/>
      <c r="AG7" s="36"/>
      <c r="AH7" s="37"/>
      <c r="AI7" s="14"/>
      <c r="AJ7" s="24"/>
      <c r="AK7" s="35"/>
      <c r="AL7" s="35"/>
      <c r="AM7" s="63"/>
    </row>
    <row r="8" spans="1:39" ht="15.75" thickTop="1" thickBot="1">
      <c r="A8" s="67" t="s">
        <v>86</v>
      </c>
      <c r="B8" s="29"/>
      <c r="C8" s="100"/>
      <c r="D8" s="31"/>
      <c r="E8" s="100"/>
      <c r="F8" s="31"/>
      <c r="G8" s="100"/>
      <c r="H8" s="29"/>
      <c r="I8" s="101"/>
      <c r="J8" s="32"/>
      <c r="K8" s="100"/>
      <c r="L8" s="30"/>
      <c r="M8" s="100"/>
      <c r="N8" s="32"/>
      <c r="O8" s="100"/>
      <c r="P8" s="30"/>
      <c r="Q8" s="100"/>
      <c r="R8" s="32"/>
      <c r="S8" s="84" t="str">
        <f>IF(COUNT(C8,E8,G8,I8,K8,M8)=6,ROUND(2*AVERAGE(C8,E8,G8,I8,K8,M8),0)/2,"--")</f>
        <v>--</v>
      </c>
      <c r="T8" s="33"/>
      <c r="U8" s="84" t="str">
        <f>IF(COUNT(O8,Q8)=2,ROUND(2*AVERAGE(O8,Q8),0)/2,"--")</f>
        <v>--</v>
      </c>
      <c r="V8" s="68"/>
      <c r="W8" s="84" t="str">
        <f>IF(COUNT(S8,U8)=2,ROUND(2*AVERAGE(S8,U8),0)/2,"--")</f>
        <v>--</v>
      </c>
      <c r="X8" s="73"/>
      <c r="Y8" s="85" t="s">
        <v>5</v>
      </c>
      <c r="Z8" s="86">
        <v>0.125</v>
      </c>
      <c r="AA8" s="88" t="str">
        <f>IF(ISNUMBER(W8),IF(W8-4&lt;0,W8-4,0),"")</f>
        <v/>
      </c>
      <c r="AB8" s="89">
        <f>IF(W8&lt;4,1,0)</f>
        <v>0</v>
      </c>
      <c r="AC8" s="11"/>
      <c r="AD8" s="58" t="str">
        <f>IF(COUNT(C8,E8,G8,I8,K8,M8)=6,ROUND(2*AVERAGE(C8,E8,G8,I8,K8,M8),0)/2,"--")</f>
        <v>--</v>
      </c>
      <c r="AE8" s="33"/>
      <c r="AF8" s="58" t="str">
        <f>IF(COUNT(O8,Q8)=2,ROUND(2*AVERAGE(O8,Q8),0)/2,"--")</f>
        <v>--</v>
      </c>
      <c r="AG8" s="36"/>
      <c r="AH8" s="58" t="str">
        <f>IF(COUNT(AD8:AF8)=2,ROUND(2*AVERAGE(AD8:AF8),0)/2,"--")</f>
        <v>--</v>
      </c>
      <c r="AI8" s="14"/>
      <c r="AJ8" s="86"/>
      <c r="AK8" s="88" t="str">
        <f>IF(ISNUMBER(AH8),IF(AH8-4&lt;0,AH8-4,0),"")</f>
        <v/>
      </c>
      <c r="AL8" s="89">
        <f>IF(AH8&lt;4,1,0)</f>
        <v>0</v>
      </c>
      <c r="AM8" s="66" t="s">
        <v>122</v>
      </c>
    </row>
    <row r="9" spans="1:39" ht="2.25" customHeight="1" thickTop="1" thickBot="1">
      <c r="A9" s="103"/>
      <c r="B9" s="29"/>
      <c r="C9" s="30"/>
      <c r="D9" s="31"/>
      <c r="E9" s="30"/>
      <c r="F9" s="31"/>
      <c r="G9" s="30"/>
      <c r="H9" s="29"/>
      <c r="I9" s="60"/>
      <c r="J9" s="32"/>
      <c r="K9" s="30"/>
      <c r="L9" s="30"/>
      <c r="M9" s="33"/>
      <c r="N9" s="32"/>
      <c r="O9" s="30"/>
      <c r="P9" s="30"/>
      <c r="Q9" s="33"/>
      <c r="R9" s="32"/>
      <c r="S9" s="33"/>
      <c r="T9" s="33"/>
      <c r="U9" s="33"/>
      <c r="V9" s="68"/>
      <c r="W9" s="71"/>
      <c r="X9" s="73"/>
      <c r="Y9" s="68"/>
      <c r="Z9" s="87"/>
      <c r="AA9" s="88"/>
      <c r="AB9" s="89"/>
      <c r="AC9" s="11"/>
      <c r="AD9" s="33"/>
      <c r="AE9" s="33"/>
      <c r="AF9" s="33"/>
      <c r="AG9" s="36"/>
      <c r="AH9" s="37"/>
      <c r="AI9" s="14"/>
      <c r="AJ9" s="87"/>
      <c r="AK9" s="88"/>
      <c r="AL9" s="89"/>
      <c r="AM9" s="63"/>
    </row>
    <row r="10" spans="1:39" ht="15.75" thickTop="1" thickBot="1">
      <c r="A10" s="67" t="s">
        <v>139</v>
      </c>
      <c r="B10" s="29"/>
      <c r="C10" s="100"/>
      <c r="D10" s="31"/>
      <c r="E10" s="100"/>
      <c r="F10" s="31"/>
      <c r="G10" s="100"/>
      <c r="H10" s="29"/>
      <c r="I10" s="100"/>
      <c r="J10" s="32"/>
      <c r="K10" s="100"/>
      <c r="L10" s="33"/>
      <c r="M10" s="100"/>
      <c r="N10" s="32"/>
      <c r="O10" s="100"/>
      <c r="P10" s="29"/>
      <c r="Q10" s="100"/>
      <c r="R10" s="32"/>
      <c r="S10" s="84" t="str">
        <f>IF(COUNT(C10,E10,G10,I10,K10,M10)=6,ROUND(2*AVERAGE(C10,E10,G10,I10,K10,M10),0)/2,"--")</f>
        <v>--</v>
      </c>
      <c r="T10" s="33"/>
      <c r="U10" s="84" t="str">
        <f>IF(COUNT(O10,Q10)=2,ROUND(2*AVERAGE(O10,Q10),0)/2,"--")</f>
        <v>--</v>
      </c>
      <c r="V10" s="68"/>
      <c r="W10" s="84" t="str">
        <f>IF(COUNT(S10,U10)=2,ROUND(2*AVERAGE(S10,U10),0)/2,"--")</f>
        <v>--</v>
      </c>
      <c r="X10" s="73"/>
      <c r="Y10" s="85" t="s">
        <v>5</v>
      </c>
      <c r="Z10" s="86">
        <v>0.125</v>
      </c>
      <c r="AA10" s="88" t="str">
        <f>IF(ISNUMBER(W10),IF(W10-4&lt;0,W10-4,0),"")</f>
        <v/>
      </c>
      <c r="AB10" s="89">
        <f>IF(W10&lt;4,1,0)</f>
        <v>0</v>
      </c>
      <c r="AC10" s="11"/>
      <c r="AD10" s="58" t="str">
        <f>IF(COUNT(C10,E10,G10,I10,K10,M10)=6,ROUND(2*AVERAGE(C10,E10,G10,I10,K10,M10),0)/2,"--")</f>
        <v>--</v>
      </c>
      <c r="AE10" s="33"/>
      <c r="AF10" s="58" t="str">
        <f>IF(COUNT(O10,Q10)=2,ROUND(2*AVERAGE(O10,Q10),0)/2,"--")</f>
        <v>--</v>
      </c>
      <c r="AG10" s="36"/>
      <c r="AH10" s="58" t="str">
        <f>IF(COUNT(AD10:AF10)=2,ROUND(2*AVERAGE(AD10:AF10),0)/2,"--")</f>
        <v>--</v>
      </c>
      <c r="AI10" s="14"/>
      <c r="AJ10" s="86"/>
      <c r="AK10" s="88" t="str">
        <f>IF(ISNUMBER(AH10),IF(AH10-4&lt;0,AH10-4,0),"")</f>
        <v/>
      </c>
      <c r="AL10" s="89">
        <f>IF(AH10&lt;4,1,0)</f>
        <v>0</v>
      </c>
      <c r="AM10" s="66" t="s">
        <v>122</v>
      </c>
    </row>
    <row r="11" spans="1:39" ht="3" customHeight="1" thickTop="1" thickBot="1">
      <c r="A11" s="103"/>
      <c r="B11" s="29"/>
      <c r="C11" s="30"/>
      <c r="D11" s="31"/>
      <c r="E11" s="30"/>
      <c r="F11" s="31"/>
      <c r="G11" s="30"/>
      <c r="H11" s="29"/>
      <c r="I11" s="30"/>
      <c r="J11" s="32"/>
      <c r="K11" s="30"/>
      <c r="L11" s="30"/>
      <c r="M11" s="33"/>
      <c r="N11" s="32"/>
      <c r="O11" s="30"/>
      <c r="P11" s="30"/>
      <c r="Q11" s="33"/>
      <c r="R11" s="32"/>
      <c r="S11" s="33"/>
      <c r="T11" s="33"/>
      <c r="U11" s="33"/>
      <c r="V11" s="68"/>
      <c r="W11" s="71"/>
      <c r="X11" s="73"/>
      <c r="Y11" s="68"/>
      <c r="Z11" s="87"/>
      <c r="AA11" s="88"/>
      <c r="AB11" s="89"/>
      <c r="AC11" s="11"/>
      <c r="AD11" s="33"/>
      <c r="AE11" s="33"/>
      <c r="AF11" s="33"/>
      <c r="AG11" s="36"/>
      <c r="AH11" s="37"/>
      <c r="AI11" s="14"/>
      <c r="AJ11" s="87"/>
      <c r="AK11" s="88"/>
      <c r="AL11" s="89"/>
      <c r="AM11" s="63"/>
    </row>
    <row r="12" spans="1:39" ht="15.75" thickTop="1" thickBot="1">
      <c r="A12" s="67" t="s">
        <v>138</v>
      </c>
      <c r="B12" s="29"/>
      <c r="C12" s="100"/>
      <c r="D12" s="31"/>
      <c r="E12" s="100"/>
      <c r="F12" s="31"/>
      <c r="G12" s="100"/>
      <c r="H12" s="29"/>
      <c r="I12" s="100"/>
      <c r="J12" s="32"/>
      <c r="K12" s="100"/>
      <c r="L12" s="30"/>
      <c r="M12" s="100"/>
      <c r="N12" s="32"/>
      <c r="O12" s="203"/>
      <c r="P12" s="235"/>
      <c r="Q12" s="236"/>
      <c r="R12" s="32"/>
      <c r="S12" s="84" t="str">
        <f>IF(COUNT(C12,E12,G12,I12,K12,M12)=6,ROUND(2*AVERAGE(C12,E12,G12,I12,K12,M12),0)/2,"--")</f>
        <v>--</v>
      </c>
      <c r="T12" s="33"/>
      <c r="U12" s="84" t="str">
        <f>IF(ISNUMBER(O12),O12,"--")</f>
        <v>--</v>
      </c>
      <c r="V12" s="68"/>
      <c r="W12" s="84" t="str">
        <f>IF(COUNT(S12,U12)=2,ROUND(2*AVERAGE(S12,U12),0)/2,"--")</f>
        <v>--</v>
      </c>
      <c r="X12" s="73"/>
      <c r="Y12" s="85" t="s">
        <v>5</v>
      </c>
      <c r="Z12" s="86">
        <v>0.125</v>
      </c>
      <c r="AA12" s="88" t="str">
        <f>IF(ISNUMBER(W12),IF(W12-4&lt;0,W12-4,0),"")</f>
        <v/>
      </c>
      <c r="AB12" s="89">
        <f>IF(W12&lt;4,1,0)</f>
        <v>0</v>
      </c>
      <c r="AC12" s="11"/>
      <c r="AD12" s="58" t="str">
        <f>IF(COUNT(C12,E12,G12,I12,K12,M12)=6,ROUND(2*AVERAGE(C12,E12,G12,I12,K12,M12),0)/2,"--")</f>
        <v>--</v>
      </c>
      <c r="AE12" s="33"/>
      <c r="AF12" s="58" t="str">
        <f>IF(ISNUMBER(O12),O12,"--")</f>
        <v>--</v>
      </c>
      <c r="AG12" s="36"/>
      <c r="AH12" s="58" t="str">
        <f>IF(COUNT(AD12:AF12)=2,ROUND(2*AVERAGE(AD12:AF12),0)/2,"--")</f>
        <v>--</v>
      </c>
      <c r="AI12" s="14"/>
      <c r="AJ12" s="86"/>
      <c r="AK12" s="88" t="str">
        <f>IF(ISNUMBER(AH12),IF(AH12-4&lt;0,AH12-4,0),"")</f>
        <v/>
      </c>
      <c r="AL12" s="89">
        <f>IF(AH12&lt;4,1,0)</f>
        <v>0</v>
      </c>
      <c r="AM12" s="66" t="s">
        <v>122</v>
      </c>
    </row>
    <row r="13" spans="1:39" ht="3" customHeight="1" thickTop="1" thickBot="1">
      <c r="A13" s="103"/>
      <c r="B13" s="29"/>
      <c r="C13" s="30"/>
      <c r="D13" s="31"/>
      <c r="E13" s="30"/>
      <c r="F13" s="31"/>
      <c r="G13" s="30"/>
      <c r="H13" s="29"/>
      <c r="I13" s="30"/>
      <c r="J13" s="32"/>
      <c r="K13" s="30"/>
      <c r="L13" s="30"/>
      <c r="M13" s="33"/>
      <c r="N13" s="32"/>
      <c r="O13" s="30"/>
      <c r="P13" s="30"/>
      <c r="Q13" s="33"/>
      <c r="R13" s="32"/>
      <c r="S13" s="33"/>
      <c r="T13" s="33"/>
      <c r="U13" s="33"/>
      <c r="V13" s="68"/>
      <c r="W13" s="71"/>
      <c r="X13" s="73"/>
      <c r="Y13" s="68"/>
      <c r="Z13" s="87"/>
      <c r="AA13" s="88"/>
      <c r="AB13" s="89"/>
      <c r="AC13" s="11"/>
      <c r="AD13" s="33"/>
      <c r="AE13" s="33"/>
      <c r="AF13" s="33"/>
      <c r="AG13" s="36"/>
      <c r="AH13" s="37"/>
      <c r="AI13" s="14"/>
      <c r="AJ13" s="87"/>
      <c r="AK13" s="88"/>
      <c r="AL13" s="89"/>
      <c r="AM13" s="63"/>
    </row>
    <row r="14" spans="1:39" s="11" customFormat="1" ht="15.75" thickTop="1" thickBot="1">
      <c r="A14" s="67" t="s">
        <v>88</v>
      </c>
      <c r="B14" s="29"/>
      <c r="C14" s="100"/>
      <c r="D14" s="29"/>
      <c r="E14" s="100"/>
      <c r="F14" s="29"/>
      <c r="G14" s="100"/>
      <c r="H14" s="29"/>
      <c r="I14" s="100"/>
      <c r="J14" s="32"/>
      <c r="K14" s="100"/>
      <c r="L14" s="33"/>
      <c r="M14" s="100"/>
      <c r="N14" s="32"/>
      <c r="O14" s="203"/>
      <c r="P14" s="235"/>
      <c r="Q14" s="236"/>
      <c r="R14" s="32"/>
      <c r="S14" s="33"/>
      <c r="T14" s="33"/>
      <c r="U14" s="33"/>
      <c r="V14" s="68"/>
      <c r="W14" s="71"/>
      <c r="X14" s="71"/>
      <c r="Y14" s="68"/>
      <c r="Z14" s="35"/>
      <c r="AA14" s="35"/>
      <c r="AB14" s="35"/>
      <c r="AD14" s="58" t="str">
        <f>IF(COUNT(C14,E14,G14,I14,K14,M14)=6,ROUND(2*AVERAGE(C14,E14,G14,I14,K14,M14),0)/2,"--")</f>
        <v>--</v>
      </c>
      <c r="AE14" s="33"/>
      <c r="AF14" s="58" t="str">
        <f>IF(ISNUMBER(O14),O14,"--")</f>
        <v>--</v>
      </c>
      <c r="AG14" s="36"/>
      <c r="AH14" s="58" t="str">
        <f>IF(COUNT(AD14:AF14)=2,ROUND(2*AVERAGE(AD14:AF14),0)/2,"--")</f>
        <v>--</v>
      </c>
      <c r="AI14" s="14"/>
      <c r="AJ14" s="90"/>
      <c r="AK14" s="88" t="str">
        <f>IF(ISNUMBER(AH14),IF(AH14-4&lt;0,AH14-4,0),"")</f>
        <v/>
      </c>
      <c r="AL14" s="89">
        <f>IF(AH14&lt;4,1,0)</f>
        <v>0</v>
      </c>
      <c r="AM14" s="66" t="s">
        <v>122</v>
      </c>
    </row>
    <row r="15" spans="1:39" ht="3" customHeight="1" thickTop="1" thickBot="1">
      <c r="A15" s="103"/>
      <c r="B15" s="29"/>
      <c r="C15" s="30"/>
      <c r="D15" s="31"/>
      <c r="E15" s="30"/>
      <c r="F15" s="31"/>
      <c r="G15" s="30"/>
      <c r="H15" s="29"/>
      <c r="I15" s="30"/>
      <c r="J15" s="32"/>
      <c r="K15" s="30"/>
      <c r="L15" s="30"/>
      <c r="M15" s="33"/>
      <c r="N15" s="32"/>
      <c r="O15" s="30"/>
      <c r="P15" s="30"/>
      <c r="Q15" s="33"/>
      <c r="R15" s="32"/>
      <c r="S15" s="33"/>
      <c r="T15" s="33"/>
      <c r="U15" s="33"/>
      <c r="V15" s="68"/>
      <c r="W15" s="71"/>
      <c r="X15" s="73"/>
      <c r="Y15" s="68"/>
      <c r="Z15" s="87"/>
      <c r="AA15" s="88"/>
      <c r="AB15" s="89"/>
      <c r="AC15" s="11"/>
      <c r="AD15" s="33"/>
      <c r="AE15" s="33"/>
      <c r="AF15" s="33"/>
      <c r="AG15" s="36"/>
      <c r="AH15" s="37"/>
      <c r="AI15" s="14"/>
      <c r="AJ15" s="87"/>
      <c r="AK15" s="88"/>
      <c r="AL15" s="89"/>
      <c r="AM15" s="63"/>
    </row>
    <row r="16" spans="1:39" s="11" customFormat="1" ht="15.75" thickTop="1" thickBot="1">
      <c r="A16" s="67" t="s">
        <v>87</v>
      </c>
      <c r="B16" s="29"/>
      <c r="C16" s="100"/>
      <c r="D16" s="31"/>
      <c r="E16" s="100"/>
      <c r="F16" s="31"/>
      <c r="G16" s="100"/>
      <c r="H16" s="29"/>
      <c r="I16" s="100"/>
      <c r="J16" s="29"/>
      <c r="K16" s="33"/>
      <c r="L16" s="33">
        <v>5</v>
      </c>
      <c r="M16" s="33"/>
      <c r="N16" s="29"/>
      <c r="O16" s="203"/>
      <c r="P16" s="235"/>
      <c r="Q16" s="236"/>
      <c r="R16" s="29"/>
      <c r="S16" s="84" t="str">
        <f>IF(COUNT(C16,E16,G16,I16)=4,ROUND(2*AVERAGE(C16,E16,G16,I16),0)/2,"--")</f>
        <v>--</v>
      </c>
      <c r="T16" s="33"/>
      <c r="U16" s="84" t="str">
        <f>IF(ISNUMBER(O16),O16,"--")</f>
        <v>--</v>
      </c>
      <c r="V16" s="69"/>
      <c r="W16" s="84" t="str">
        <f>IF(COUNT(S16,U16)=2,ROUND(AVERAGE(S16,U16),1),"--")</f>
        <v>--</v>
      </c>
      <c r="X16" s="73"/>
      <c r="Y16" s="85" t="s">
        <v>5</v>
      </c>
      <c r="Z16" s="86">
        <v>0.125</v>
      </c>
      <c r="AA16" s="88" t="str">
        <f>IF(ISNUMBER(W16),IF(W16-4&lt;0,W16-4,0),"")</f>
        <v/>
      </c>
      <c r="AB16" s="89">
        <f>IF(W16&lt;4,1,0)</f>
        <v>0</v>
      </c>
      <c r="AD16" s="33"/>
      <c r="AE16" s="33"/>
      <c r="AF16" s="33"/>
      <c r="AG16" s="38"/>
      <c r="AH16" s="37"/>
      <c r="AI16" s="14"/>
      <c r="AJ16" s="86"/>
      <c r="AK16" s="88" t="str">
        <f>IF(ISNUMBER(AH16),IF(AH16-4&lt;0,AH16-4,0),"")</f>
        <v/>
      </c>
      <c r="AL16" s="89"/>
      <c r="AM16" s="63"/>
    </row>
    <row r="17" spans="1:41" ht="3" customHeight="1" thickTop="1" thickBot="1">
      <c r="A17" s="103"/>
      <c r="B17" s="29"/>
      <c r="C17" s="30"/>
      <c r="D17" s="31"/>
      <c r="E17" s="30"/>
      <c r="F17" s="31"/>
      <c r="G17" s="30"/>
      <c r="H17" s="29"/>
      <c r="I17" s="30"/>
      <c r="J17" s="32"/>
      <c r="K17" s="30"/>
      <c r="L17" s="30"/>
      <c r="M17" s="33"/>
      <c r="N17" s="32"/>
      <c r="O17" s="33"/>
      <c r="P17" s="33"/>
      <c r="Q17" s="33"/>
      <c r="R17" s="32"/>
      <c r="S17" s="33"/>
      <c r="T17" s="33"/>
      <c r="U17" s="33"/>
      <c r="V17" s="68"/>
      <c r="W17" s="71"/>
      <c r="X17" s="73"/>
      <c r="Y17" s="68"/>
      <c r="Z17" s="87"/>
      <c r="AA17" s="88"/>
      <c r="AB17" s="89"/>
      <c r="AC17" s="11"/>
      <c r="AD17" s="33"/>
      <c r="AE17" s="33"/>
      <c r="AF17" s="33"/>
      <c r="AG17" s="36"/>
      <c r="AH17" s="37"/>
      <c r="AI17" s="14"/>
      <c r="AJ17" s="87"/>
      <c r="AK17" s="88"/>
      <c r="AL17" s="89"/>
      <c r="AM17" s="63"/>
    </row>
    <row r="18" spans="1:41" s="11" customFormat="1" ht="15.75" thickTop="1" thickBot="1">
      <c r="A18" s="67" t="s">
        <v>181</v>
      </c>
      <c r="B18" s="29"/>
      <c r="C18" s="33"/>
      <c r="D18" s="29"/>
      <c r="E18" s="33"/>
      <c r="F18" s="29"/>
      <c r="G18" s="33"/>
      <c r="H18" s="29"/>
      <c r="I18" s="33"/>
      <c r="J18" s="32"/>
      <c r="K18" s="33"/>
      <c r="L18" s="33"/>
      <c r="M18" s="33"/>
      <c r="N18" s="32"/>
      <c r="O18" s="203"/>
      <c r="P18" s="208"/>
      <c r="Q18" s="209"/>
      <c r="R18" s="32"/>
      <c r="S18" s="33"/>
      <c r="T18" s="33"/>
      <c r="U18" s="237" t="str">
        <f>IF(COUNT(O18,O20)=2,ROUND(AVERAGE(O18,O20),1),"--")</f>
        <v>--</v>
      </c>
      <c r="V18" s="68"/>
      <c r="W18" s="237" t="str">
        <f>IF(COUNT(O18,O20)=2,ROUND(AVERAGE(O18,O20),1),"--")</f>
        <v>--</v>
      </c>
      <c r="X18" s="73"/>
      <c r="Y18" s="238" t="s">
        <v>11</v>
      </c>
      <c r="Z18" s="218">
        <v>0.25</v>
      </c>
      <c r="AA18" s="220" t="str">
        <f>IF(ISNUMBER(W18),IF(W18-4&lt;0,(W18-4)*2,0),"")</f>
        <v/>
      </c>
      <c r="AB18" s="221">
        <f>IF(W18&lt;4,1,0)</f>
        <v>0</v>
      </c>
      <c r="AD18" s="58" t="str">
        <f>IF(COUNT(C22,E22,G22,I22,K22,M22)=6,ROUND(2*AVERAGE(C22,E22,G22,I22,K22,M22),0)/2,"--")</f>
        <v>--</v>
      </c>
      <c r="AE18" s="33"/>
      <c r="AF18" s="58" t="str">
        <f>IF(ISNUMBER(O18),O18,"--")</f>
        <v>--</v>
      </c>
      <c r="AG18" s="36"/>
      <c r="AH18" s="58" t="str">
        <f>IF(COUNT(AD18:AF18)=2,ROUND(2*AVERAGE(AD18:AF18),0)/2,"--")</f>
        <v>--</v>
      </c>
      <c r="AI18" s="14"/>
      <c r="AJ18" s="86"/>
      <c r="AK18" s="88" t="str">
        <f>IF(ISNUMBER(AH18),IF(AH18-4&lt;0,AH18-4,0),"")</f>
        <v/>
      </c>
      <c r="AL18" s="89">
        <f>IF(AH18&lt;4,1,0)</f>
        <v>0</v>
      </c>
      <c r="AM18" s="66" t="s">
        <v>122</v>
      </c>
    </row>
    <row r="19" spans="1:41" ht="3" customHeight="1" thickTop="1" thickBot="1">
      <c r="A19" s="103"/>
      <c r="B19" s="29"/>
      <c r="C19" s="30"/>
      <c r="D19" s="31"/>
      <c r="E19" s="30"/>
      <c r="F19" s="31"/>
      <c r="G19" s="30"/>
      <c r="H19" s="29"/>
      <c r="I19" s="30"/>
      <c r="J19" s="32"/>
      <c r="K19" s="30"/>
      <c r="L19" s="30"/>
      <c r="M19" s="33"/>
      <c r="N19" s="32"/>
      <c r="O19" s="30"/>
      <c r="P19" s="30"/>
      <c r="Q19" s="33"/>
      <c r="R19" s="32"/>
      <c r="S19" s="33"/>
      <c r="T19" s="33"/>
      <c r="U19" s="219"/>
      <c r="V19" s="68"/>
      <c r="W19" s="237"/>
      <c r="X19" s="73"/>
      <c r="Y19" s="238"/>
      <c r="Z19" s="239"/>
      <c r="AA19" s="220" t="str">
        <f>IF(ISNUMBER(W19),IF(W19-4&lt;0,W19-4,0),"")</f>
        <v/>
      </c>
      <c r="AB19" s="221"/>
      <c r="AC19" s="11"/>
      <c r="AD19" s="33"/>
      <c r="AE19" s="33"/>
      <c r="AF19" s="33"/>
      <c r="AG19" s="36"/>
      <c r="AH19" s="37"/>
      <c r="AI19" s="14"/>
      <c r="AJ19" s="87"/>
      <c r="AK19" s="88"/>
      <c r="AL19" s="89"/>
      <c r="AM19" s="63"/>
    </row>
    <row r="20" spans="1:41" s="11" customFormat="1" ht="15.75" thickTop="1" thickBot="1">
      <c r="A20" s="67" t="s">
        <v>182</v>
      </c>
      <c r="B20" s="29"/>
      <c r="C20" s="33"/>
      <c r="D20" s="29"/>
      <c r="E20" s="33"/>
      <c r="F20" s="29"/>
      <c r="G20" s="33"/>
      <c r="H20" s="29"/>
      <c r="I20" s="33"/>
      <c r="J20" s="32"/>
      <c r="K20" s="33"/>
      <c r="L20" s="33"/>
      <c r="M20" s="33"/>
      <c r="N20" s="32"/>
      <c r="O20" s="203"/>
      <c r="P20" s="208"/>
      <c r="Q20" s="209"/>
      <c r="R20" s="32"/>
      <c r="S20" s="33"/>
      <c r="T20" s="33"/>
      <c r="U20" s="219"/>
      <c r="V20" s="68"/>
      <c r="W20" s="237"/>
      <c r="X20" s="73"/>
      <c r="Y20" s="238"/>
      <c r="Z20" s="239"/>
      <c r="AA20" s="220" t="str">
        <f>IF(ISNUMBER(W20),IF(W20-4&lt;0,W20-4,0),"")</f>
        <v/>
      </c>
      <c r="AB20" s="221"/>
      <c r="AD20" s="58" t="str">
        <f>IF(COUNT(C24,E24,G24,I24,K24,M24)=6,ROUND(2*AVERAGE(C24,E24,G24,I24,K24,M24),0)/2,"--")</f>
        <v>--</v>
      </c>
      <c r="AE20" s="33"/>
      <c r="AF20" s="58" t="str">
        <f>IF(ISNUMBER(O20),O20,"--")</f>
        <v>--</v>
      </c>
      <c r="AG20" s="36"/>
      <c r="AH20" s="58" t="str">
        <f>IF(COUNT(AD20:AF20)=2,ROUND(2*AVERAGE(AD20:AF20),0)/2,"--")</f>
        <v>--</v>
      </c>
      <c r="AI20" s="14"/>
      <c r="AJ20" s="87"/>
      <c r="AK20" s="88" t="str">
        <f>IF(ISNUMBER(AH20),IF(AH20-4&lt;0,AH20-4,0),"")</f>
        <v/>
      </c>
      <c r="AL20" s="89">
        <f>IF(AH20&lt;4,1,0)</f>
        <v>0</v>
      </c>
      <c r="AM20" s="66" t="s">
        <v>122</v>
      </c>
    </row>
    <row r="21" spans="1:41" ht="3" customHeight="1" thickTop="1" thickBot="1">
      <c r="A21" s="103"/>
      <c r="B21" s="29"/>
      <c r="C21" s="30"/>
      <c r="D21" s="31"/>
      <c r="E21" s="30"/>
      <c r="F21" s="31"/>
      <c r="G21" s="30"/>
      <c r="H21" s="29"/>
      <c r="I21" s="30"/>
      <c r="J21" s="32"/>
      <c r="K21" s="30"/>
      <c r="L21" s="30"/>
      <c r="M21" s="33"/>
      <c r="N21" s="32"/>
      <c r="O21" s="30"/>
      <c r="P21" s="30"/>
      <c r="Q21" s="33"/>
      <c r="R21" s="32"/>
      <c r="S21" s="33"/>
      <c r="T21" s="33"/>
      <c r="U21" s="33"/>
      <c r="V21" s="68"/>
      <c r="W21" s="71"/>
      <c r="X21" s="73"/>
      <c r="Y21" s="68"/>
      <c r="Z21" s="87"/>
      <c r="AA21" s="88"/>
      <c r="AB21" s="89"/>
      <c r="AC21" s="11"/>
      <c r="AD21" s="33"/>
      <c r="AE21" s="33"/>
      <c r="AF21" s="33"/>
      <c r="AG21" s="36"/>
      <c r="AH21" s="37"/>
      <c r="AI21" s="14"/>
      <c r="AJ21" s="87"/>
      <c r="AK21" s="88"/>
      <c r="AL21" s="89"/>
      <c r="AM21" s="63"/>
    </row>
    <row r="22" spans="1:41" s="11" customFormat="1" ht="15.75" thickTop="1" thickBot="1">
      <c r="A22" s="67" t="s">
        <v>142</v>
      </c>
      <c r="B22" s="29"/>
      <c r="C22" s="100"/>
      <c r="D22" s="29"/>
      <c r="E22" s="100"/>
      <c r="F22" s="29"/>
      <c r="G22" s="100"/>
      <c r="H22" s="29"/>
      <c r="I22" s="100"/>
      <c r="J22" s="32"/>
      <c r="K22" s="100"/>
      <c r="L22" s="33"/>
      <c r="M22" s="100"/>
      <c r="N22" s="32"/>
      <c r="O22" s="29"/>
      <c r="P22" s="29"/>
      <c r="Q22" s="29"/>
      <c r="R22" s="32"/>
      <c r="S22" s="84" t="str">
        <f>IF(COUNT(AN22,AN24)=2,ROUND(AVERAGE(AN22,AN24),1),"--")</f>
        <v>--</v>
      </c>
      <c r="T22" s="33"/>
      <c r="V22" s="68"/>
      <c r="W22" s="84" t="str">
        <f>IF(ISNUMBER(S22),S22,"--")</f>
        <v>--</v>
      </c>
      <c r="X22" s="73"/>
      <c r="Y22" s="85" t="s">
        <v>5</v>
      </c>
      <c r="Z22" s="218">
        <v>0.125</v>
      </c>
      <c r="AA22" s="220" t="str">
        <f>IF(ISNUMBER(S22),IF(S22-4&lt;0,S22-4,0),"")</f>
        <v/>
      </c>
      <c r="AB22" s="221">
        <f>IF(S22&lt;4,1,0)</f>
        <v>0</v>
      </c>
      <c r="AD22" s="33"/>
      <c r="AE22" s="33"/>
      <c r="AG22" s="36"/>
      <c r="AH22" s="37"/>
      <c r="AI22" s="14"/>
      <c r="AJ22" s="218"/>
      <c r="AK22" s="220" t="str">
        <f t="shared" ref="AK22:AK24" si="0">IF(ISNUMBER(AH22),IF(AH22-4&lt;0,AH22-4,0),"")</f>
        <v/>
      </c>
      <c r="AL22" s="89"/>
      <c r="AM22" s="63"/>
      <c r="AN22" s="181" t="str">
        <f>IF(COUNT(C22,E22,G22,I22,K22,M22)=6,ROUND(2*AVERAGE(C22,E22,G22,I22,K22,M22),0)/2,"--")</f>
        <v>--</v>
      </c>
    </row>
    <row r="23" spans="1:41" ht="3" customHeight="1" thickTop="1" thickBot="1">
      <c r="A23" s="103"/>
      <c r="B23" s="29"/>
      <c r="C23" s="30"/>
      <c r="D23" s="31"/>
      <c r="E23" s="30"/>
      <c r="F23" s="31"/>
      <c r="G23" s="30"/>
      <c r="H23" s="29"/>
      <c r="I23" s="30"/>
      <c r="J23" s="32"/>
      <c r="K23" s="30"/>
      <c r="L23" s="30"/>
      <c r="M23" s="33"/>
      <c r="N23" s="32"/>
      <c r="O23" s="33"/>
      <c r="P23" s="33"/>
      <c r="Q23" s="33"/>
      <c r="R23" s="32"/>
      <c r="S23" s="33"/>
      <c r="T23" s="33"/>
      <c r="V23" s="68"/>
      <c r="W23" s="71"/>
      <c r="X23" s="73"/>
      <c r="Y23" s="68"/>
      <c r="Z23" s="239"/>
      <c r="AA23" s="220" t="str">
        <f>IF(ISNUMBER(W23),IF(W23-4&lt;0,W23-4,0),"")</f>
        <v/>
      </c>
      <c r="AB23" s="221"/>
      <c r="AC23" s="11"/>
      <c r="AD23" s="33"/>
      <c r="AE23" s="33"/>
      <c r="AG23" s="36"/>
      <c r="AH23" s="37"/>
      <c r="AI23" s="14"/>
      <c r="AJ23" s="239"/>
      <c r="AK23" s="220" t="str">
        <f t="shared" si="0"/>
        <v/>
      </c>
      <c r="AL23" s="89"/>
      <c r="AM23" s="63"/>
      <c r="AO23" s="11"/>
    </row>
    <row r="24" spans="1:41" s="11" customFormat="1" ht="15.75" thickTop="1" thickBot="1">
      <c r="A24" s="67" t="s">
        <v>141</v>
      </c>
      <c r="B24" s="29"/>
      <c r="C24" s="100"/>
      <c r="D24" s="29"/>
      <c r="E24" s="100"/>
      <c r="F24" s="29"/>
      <c r="G24" s="100"/>
      <c r="H24" s="29"/>
      <c r="I24" s="100"/>
      <c r="J24" s="32"/>
      <c r="K24" s="100"/>
      <c r="L24" s="33"/>
      <c r="M24" s="100"/>
      <c r="N24" s="32"/>
      <c r="O24" s="29"/>
      <c r="P24" s="29"/>
      <c r="Q24" s="29"/>
      <c r="R24" s="32"/>
      <c r="S24" s="33"/>
      <c r="T24" s="33"/>
      <c r="V24" s="63"/>
      <c r="W24" s="63"/>
      <c r="X24" s="73"/>
      <c r="Y24" s="68"/>
      <c r="Z24" s="239"/>
      <c r="AA24" s="220" t="str">
        <f>IF(ISNUMBER(W24),IF(W24-4&lt;0,W24-4,0),"")</f>
        <v/>
      </c>
      <c r="AB24" s="221"/>
      <c r="AD24" s="33"/>
      <c r="AE24" s="33"/>
      <c r="AG24" s="36"/>
      <c r="AH24" s="37"/>
      <c r="AI24" s="14"/>
      <c r="AJ24" s="239"/>
      <c r="AK24" s="220" t="str">
        <f t="shared" si="0"/>
        <v/>
      </c>
      <c r="AL24" s="89"/>
      <c r="AM24" s="63"/>
      <c r="AN24" s="180" t="str">
        <f>IF(COUNT(C24,E24,G24,I24,K24,M24)=6,ROUND(2*AVERAGE(C24,E24,G24,I24,K24,M24),0)/2,"--")</f>
        <v>--</v>
      </c>
    </row>
    <row r="25" spans="1:41" ht="3" customHeight="1" thickTop="1" thickBot="1">
      <c r="A25" s="103"/>
      <c r="B25" s="29"/>
      <c r="C25" s="30"/>
      <c r="D25" s="31"/>
      <c r="E25" s="30"/>
      <c r="F25" s="31"/>
      <c r="G25" s="30"/>
      <c r="H25" s="29"/>
      <c r="I25" s="30"/>
      <c r="J25" s="32"/>
      <c r="K25" s="30"/>
      <c r="L25" s="30"/>
      <c r="M25" s="33"/>
      <c r="N25" s="32"/>
      <c r="O25" s="30"/>
      <c r="P25" s="30"/>
      <c r="Q25" s="33"/>
      <c r="R25" s="32"/>
      <c r="S25" s="33"/>
      <c r="T25" s="33"/>
      <c r="U25" s="33"/>
      <c r="V25" s="68"/>
      <c r="W25" s="71"/>
      <c r="X25" s="73"/>
      <c r="Y25" s="68"/>
      <c r="Z25" s="87"/>
      <c r="AA25" s="88"/>
      <c r="AB25" s="89"/>
      <c r="AC25" s="11"/>
      <c r="AD25" s="33"/>
      <c r="AE25" s="33"/>
      <c r="AF25" s="33"/>
      <c r="AG25" s="36"/>
      <c r="AH25" s="37"/>
      <c r="AI25" s="14"/>
      <c r="AJ25" s="87"/>
      <c r="AK25" s="88"/>
      <c r="AL25" s="89"/>
      <c r="AM25" s="63"/>
    </row>
    <row r="26" spans="1:41" ht="15.75" thickTop="1" thickBot="1">
      <c r="A26" s="104" t="s">
        <v>203</v>
      </c>
      <c r="B26" s="29"/>
      <c r="C26" s="39"/>
      <c r="D26" s="40"/>
      <c r="F26" s="40"/>
      <c r="G26" s="39"/>
      <c r="H26" s="40"/>
      <c r="I26" s="39"/>
      <c r="J26" s="40"/>
      <c r="K26" s="100"/>
      <c r="L26" s="40"/>
      <c r="N26" s="40"/>
      <c r="O26" s="39"/>
      <c r="P26" s="40"/>
      <c r="Q26" s="39"/>
      <c r="R26" s="40"/>
      <c r="S26" s="39"/>
      <c r="T26" s="40"/>
      <c r="U26" s="39"/>
      <c r="V26" s="70"/>
      <c r="W26" s="84" t="str">
        <f>IF(COUNT(K26,M28)=2,ROUND(AVERAGE(K26,M28),1),"--")</f>
        <v>--</v>
      </c>
      <c r="X26" s="73"/>
      <c r="Y26" s="85" t="s">
        <v>5</v>
      </c>
      <c r="Z26" s="86">
        <v>0.125</v>
      </c>
      <c r="AA26" s="220" t="str">
        <f>IF(ISNUMBER(W26),IF(W26-4&lt;0,W26-4,0),"")</f>
        <v/>
      </c>
      <c r="AB26" s="221">
        <f>IF(W26&lt;4,1,0)</f>
        <v>0</v>
      </c>
      <c r="AC26" s="11"/>
      <c r="AD26" s="39"/>
      <c r="AE26" s="40"/>
      <c r="AF26" s="39"/>
      <c r="AG26" s="41"/>
      <c r="AH26" s="58" t="str">
        <f>IF(COUNT(K26,M28)=2,ROUND(2*AVERAGE(K26,M28),0)/2,"--")</f>
        <v>--</v>
      </c>
      <c r="AI26" s="14"/>
      <c r="AJ26" s="218"/>
      <c r="AK26" s="220" t="str">
        <f t="shared" ref="AK26:AK28" si="1">IF(ISNUMBER(AH26),IF(AH26-4&lt;0,AH26-4,0),"")</f>
        <v/>
      </c>
      <c r="AL26" s="89"/>
      <c r="AM26" s="66" t="s">
        <v>122</v>
      </c>
    </row>
    <row r="27" spans="1:41" ht="3.75" customHeight="1" thickTop="1" thickBot="1">
      <c r="A27" s="103"/>
      <c r="B27" s="29"/>
      <c r="C27" s="30"/>
      <c r="D27" s="30"/>
      <c r="E27" s="33"/>
      <c r="F27" s="32"/>
      <c r="G27" s="30"/>
      <c r="H27" s="30"/>
      <c r="I27" s="33"/>
      <c r="J27" s="32"/>
      <c r="K27" s="61"/>
      <c r="L27" s="30"/>
      <c r="M27" s="33"/>
      <c r="N27" s="32"/>
      <c r="O27" s="30"/>
      <c r="P27" s="30"/>
      <c r="Q27" s="33"/>
      <c r="R27" s="32"/>
      <c r="S27" s="33"/>
      <c r="T27" s="33"/>
      <c r="U27" s="33"/>
      <c r="V27" s="68"/>
      <c r="W27" s="79"/>
      <c r="X27" s="73"/>
      <c r="Y27" s="68"/>
      <c r="Z27" s="87"/>
      <c r="AA27" s="220" t="str">
        <f>IF(ISNUMBER(W27),IF(W27-4&lt;0,W27-4,0),"")</f>
        <v/>
      </c>
      <c r="AB27" s="221"/>
      <c r="AC27" s="11"/>
      <c r="AD27" s="33"/>
      <c r="AE27" s="33"/>
      <c r="AF27" s="33"/>
      <c r="AG27" s="36"/>
      <c r="AH27" s="55"/>
      <c r="AI27" s="14"/>
      <c r="AJ27" s="239"/>
      <c r="AK27" s="220" t="str">
        <f t="shared" si="1"/>
        <v/>
      </c>
      <c r="AL27" s="89"/>
      <c r="AM27" s="63"/>
    </row>
    <row r="28" spans="1:41" ht="15.75" thickTop="1" thickBot="1">
      <c r="A28" s="104" t="s">
        <v>143</v>
      </c>
      <c r="B28" s="29"/>
      <c r="C28" s="39"/>
      <c r="D28" s="40"/>
      <c r="E28" s="39"/>
      <c r="F28" s="40"/>
      <c r="G28" s="39"/>
      <c r="H28" s="40"/>
      <c r="I28" s="39"/>
      <c r="J28" s="40"/>
      <c r="K28" s="39"/>
      <c r="L28" s="40"/>
      <c r="M28" s="102"/>
      <c r="N28" s="40"/>
      <c r="O28" s="11"/>
      <c r="P28" s="39"/>
      <c r="Q28" s="39"/>
      <c r="R28" s="40"/>
      <c r="S28" s="39"/>
      <c r="T28" s="40"/>
      <c r="U28" s="39"/>
      <c r="V28" s="70"/>
      <c r="W28" s="70"/>
      <c r="X28" s="73"/>
      <c r="Y28" s="70"/>
      <c r="Z28" s="87"/>
      <c r="AA28" s="220" t="str">
        <f>IF(ISNUMBER(W28),IF(W28-4&lt;0,W28-4,0),"")</f>
        <v/>
      </c>
      <c r="AB28" s="221"/>
      <c r="AC28" s="11"/>
      <c r="AD28" s="39"/>
      <c r="AE28" s="40"/>
      <c r="AF28" s="39"/>
      <c r="AG28" s="41"/>
      <c r="AH28" s="55"/>
      <c r="AI28" s="14"/>
      <c r="AJ28" s="239"/>
      <c r="AK28" s="220" t="str">
        <f t="shared" si="1"/>
        <v/>
      </c>
      <c r="AL28" s="89"/>
      <c r="AM28" s="63"/>
    </row>
    <row r="29" spans="1:41" ht="3" customHeight="1" thickTop="1" thickBot="1">
      <c r="A29" s="103"/>
      <c r="B29" s="29"/>
      <c r="C29" s="30"/>
      <c r="D29" s="31"/>
      <c r="E29" s="30"/>
      <c r="F29" s="31"/>
      <c r="G29" s="30"/>
      <c r="H29" s="29"/>
      <c r="I29" s="30"/>
      <c r="J29" s="32"/>
      <c r="K29" s="30"/>
      <c r="L29" s="30"/>
      <c r="M29" s="82"/>
      <c r="N29" s="32"/>
      <c r="O29" s="30"/>
      <c r="P29" s="30"/>
      <c r="Q29" s="33"/>
      <c r="R29" s="32"/>
      <c r="S29" s="33"/>
      <c r="T29" s="33"/>
      <c r="U29" s="33"/>
      <c r="V29" s="68"/>
      <c r="W29" s="71"/>
      <c r="X29" s="73"/>
      <c r="Y29" s="68"/>
      <c r="Z29" s="35"/>
      <c r="AA29" s="35"/>
      <c r="AB29" s="35"/>
      <c r="AC29" s="11"/>
      <c r="AD29" s="33"/>
      <c r="AE29" s="33"/>
      <c r="AF29" s="33"/>
      <c r="AG29" s="36"/>
      <c r="AH29" s="37"/>
      <c r="AI29" s="14"/>
      <c r="AJ29" s="24"/>
      <c r="AK29" s="35"/>
      <c r="AL29" s="35"/>
      <c r="AM29" s="63"/>
    </row>
    <row r="30" spans="1:41" s="11" customFormat="1" ht="15.75" thickTop="1" thickBot="1">
      <c r="A30" s="67" t="s">
        <v>94</v>
      </c>
      <c r="B30" s="29"/>
      <c r="C30" s="33"/>
      <c r="D30" s="29"/>
      <c r="E30" s="33"/>
      <c r="F30" s="29"/>
      <c r="G30" s="100"/>
      <c r="I30" s="100"/>
      <c r="J30" s="32"/>
      <c r="K30" s="100"/>
      <c r="L30" s="29"/>
      <c r="M30" s="100"/>
      <c r="N30" s="32"/>
      <c r="P30" s="39"/>
      <c r="Q30" s="39"/>
      <c r="R30" s="32"/>
      <c r="S30" s="33"/>
      <c r="T30" s="33"/>
      <c r="U30" s="33"/>
      <c r="V30" s="68"/>
      <c r="W30" s="71"/>
      <c r="X30" s="71"/>
      <c r="Y30" s="68"/>
      <c r="Z30" s="35"/>
      <c r="AA30" s="35"/>
      <c r="AB30" s="35"/>
      <c r="AD30" s="58" t="str">
        <f>IF(COUNT(G30,I30,K30,M30)=4,ROUND(2*AVERAGE(G30,I30,K30,M30),0)/2,"--")</f>
        <v>--</v>
      </c>
      <c r="AE30" s="33"/>
      <c r="AF30" s="39"/>
      <c r="AG30" s="36"/>
      <c r="AH30" s="58" t="str">
        <f>IF(ISNUMBER(AD30),AD30,"--")</f>
        <v>--</v>
      </c>
      <c r="AI30" s="14"/>
      <c r="AJ30" s="90"/>
      <c r="AK30" s="88" t="str">
        <f>IF(ISNUMBER(AH30),IF(AH30-4&lt;0,AH30-4,0),"")</f>
        <v/>
      </c>
      <c r="AL30" s="89">
        <f>IF(AH30&lt;4,1,0)</f>
        <v>0</v>
      </c>
      <c r="AM30" s="66" t="s">
        <v>122</v>
      </c>
    </row>
    <row r="31" spans="1:41" ht="3.75" customHeight="1" thickTop="1" thickBot="1">
      <c r="A31" s="103"/>
      <c r="B31" s="29"/>
      <c r="C31" s="30"/>
      <c r="D31" s="31"/>
      <c r="E31" s="30"/>
      <c r="F31" s="31"/>
      <c r="G31" s="30"/>
      <c r="H31" s="29"/>
      <c r="I31" s="30"/>
      <c r="J31" s="32"/>
      <c r="K31" s="30"/>
      <c r="L31" s="30"/>
      <c r="M31" s="33"/>
      <c r="N31" s="32"/>
      <c r="O31" s="30"/>
      <c r="P31" s="30"/>
      <c r="Q31" s="33"/>
      <c r="R31" s="32"/>
      <c r="S31" s="33"/>
      <c r="T31" s="33"/>
      <c r="U31" s="33"/>
      <c r="V31" s="68"/>
      <c r="W31" s="71"/>
      <c r="X31" s="71"/>
      <c r="Y31" s="68"/>
      <c r="Z31" s="35"/>
      <c r="AA31" s="35"/>
      <c r="AB31" s="35"/>
      <c r="AC31" s="11"/>
      <c r="AD31" s="33"/>
      <c r="AE31" s="33"/>
      <c r="AF31" s="33"/>
      <c r="AG31" s="36"/>
      <c r="AH31" s="37"/>
      <c r="AI31" s="14"/>
      <c r="AJ31" s="90"/>
      <c r="AK31" s="35"/>
      <c r="AL31" s="35"/>
      <c r="AM31" s="63"/>
    </row>
    <row r="32" spans="1:41" s="11" customFormat="1" ht="15.75" thickTop="1" thickBot="1">
      <c r="A32" s="105" t="s">
        <v>95</v>
      </c>
      <c r="B32" s="29"/>
      <c r="C32" s="33"/>
      <c r="D32" s="29"/>
      <c r="E32" s="33"/>
      <c r="F32" s="29"/>
      <c r="G32" s="33"/>
      <c r="H32" s="29"/>
      <c r="I32" s="33"/>
      <c r="J32" s="32"/>
      <c r="K32" s="100"/>
      <c r="L32" s="33"/>
      <c r="M32" s="100"/>
      <c r="N32" s="32"/>
      <c r="O32" s="33"/>
      <c r="P32" s="33"/>
      <c r="Q32" s="33"/>
      <c r="R32" s="32"/>
      <c r="S32" s="33"/>
      <c r="T32" s="33"/>
      <c r="U32" s="33"/>
      <c r="V32" s="68"/>
      <c r="W32" s="71"/>
      <c r="X32" s="71"/>
      <c r="Y32" s="68"/>
      <c r="Z32" s="35"/>
      <c r="AA32" s="35"/>
      <c r="AB32" s="35"/>
      <c r="AD32" s="58" t="str">
        <f>IF(COUNT(K32,M32)=2,ROUND(2*AVERAGE(K32,M32),0)/2,"--")</f>
        <v>--</v>
      </c>
      <c r="AE32" s="33"/>
      <c r="AF32" s="33"/>
      <c r="AG32" s="36"/>
      <c r="AH32" s="58" t="str">
        <f>IF(ISNUMBER(AD32),AD32,"--")</f>
        <v>--</v>
      </c>
      <c r="AI32" s="14"/>
      <c r="AJ32" s="242"/>
      <c r="AK32" s="220" t="str">
        <f t="shared" ref="AK32" si="2">IF(ISNUMBER(AH32),IF(AH32-4&lt;0,AH32-4,0),"")</f>
        <v/>
      </c>
      <c r="AL32" s="221">
        <f>IF(AH32&lt;4,1,0)</f>
        <v>0</v>
      </c>
      <c r="AM32" s="66" t="s">
        <v>122</v>
      </c>
    </row>
    <row r="33" spans="1:39" ht="4.9000000000000004" hidden="1" customHeight="1" thickTop="1">
      <c r="A33" s="28"/>
      <c r="B33" s="29"/>
      <c r="C33" s="30"/>
      <c r="D33" s="31"/>
      <c r="E33" s="30"/>
      <c r="F33" s="31"/>
      <c r="G33" s="30"/>
      <c r="H33" s="29"/>
      <c r="I33" s="30"/>
      <c r="J33" s="32"/>
      <c r="K33" s="33"/>
      <c r="L33" s="33"/>
      <c r="M33" s="33"/>
      <c r="N33" s="32"/>
      <c r="O33" s="33"/>
      <c r="P33" s="33"/>
      <c r="Q33" s="33"/>
      <c r="R33" s="32"/>
      <c r="S33" s="33"/>
      <c r="T33" s="33"/>
      <c r="U33" s="33"/>
      <c r="V33" s="68"/>
      <c r="W33" s="34"/>
      <c r="X33" s="71"/>
      <c r="Y33" s="68"/>
      <c r="Z33" s="35"/>
      <c r="AA33" s="35"/>
      <c r="AB33" s="35"/>
      <c r="AC33" s="11"/>
      <c r="AD33" s="33"/>
      <c r="AE33" s="33"/>
      <c r="AF33" s="33"/>
      <c r="AG33" s="36"/>
      <c r="AH33" s="37"/>
      <c r="AI33" s="14"/>
      <c r="AJ33" s="242"/>
      <c r="AK33" s="220"/>
      <c r="AL33" s="221"/>
      <c r="AM33" s="63"/>
    </row>
    <row r="34" spans="1:39" ht="1.5" hidden="1" customHeight="1">
      <c r="A34" s="28"/>
      <c r="B34" s="29"/>
      <c r="C34" s="30"/>
      <c r="D34" s="31"/>
      <c r="E34" s="30"/>
      <c r="F34" s="31"/>
      <c r="G34" s="30"/>
      <c r="H34" s="29"/>
      <c r="I34" s="30"/>
      <c r="J34" s="32"/>
      <c r="K34" s="30"/>
      <c r="L34" s="30"/>
      <c r="M34" s="33"/>
      <c r="N34" s="32"/>
      <c r="O34" s="30"/>
      <c r="P34" s="30"/>
      <c r="Q34" s="33"/>
      <c r="R34" s="32"/>
      <c r="S34" s="33"/>
      <c r="T34" s="33"/>
      <c r="U34" s="33"/>
      <c r="V34" s="68"/>
      <c r="W34" s="34"/>
      <c r="X34" s="71"/>
      <c r="Y34" s="68"/>
      <c r="Z34" s="35"/>
      <c r="AA34" s="35"/>
      <c r="AB34" s="35"/>
      <c r="AC34" s="11"/>
      <c r="AD34" s="33"/>
      <c r="AE34" s="33"/>
      <c r="AF34" s="33"/>
      <c r="AG34" s="36"/>
      <c r="AH34" s="37"/>
      <c r="AI34" s="14"/>
      <c r="AJ34" s="24"/>
      <c r="AK34" s="35"/>
      <c r="AL34" s="35"/>
      <c r="AM34" s="63"/>
    </row>
    <row r="35" spans="1:39" ht="2.25" hidden="1" customHeight="1">
      <c r="A35" s="28"/>
      <c r="B35" s="29"/>
      <c r="C35" s="30"/>
      <c r="D35" s="31"/>
      <c r="E35" s="30"/>
      <c r="F35" s="31"/>
      <c r="G35" s="30"/>
      <c r="H35" s="29"/>
      <c r="I35" s="30"/>
      <c r="J35" s="32"/>
      <c r="K35" s="30"/>
      <c r="L35" s="30"/>
      <c r="M35" s="33"/>
      <c r="N35" s="32"/>
      <c r="O35" s="30"/>
      <c r="P35" s="30"/>
      <c r="Q35" s="33"/>
      <c r="R35" s="32"/>
      <c r="S35" s="33"/>
      <c r="T35" s="33"/>
      <c r="U35" s="33"/>
      <c r="V35" s="68"/>
      <c r="W35" s="34"/>
      <c r="X35" s="71"/>
      <c r="Y35" s="68"/>
      <c r="Z35" s="35"/>
      <c r="AA35" s="35"/>
      <c r="AB35" s="35"/>
      <c r="AC35" s="11"/>
      <c r="AD35" s="33"/>
      <c r="AE35" s="33"/>
      <c r="AF35" s="33"/>
      <c r="AG35" s="36"/>
      <c r="AH35" s="37"/>
      <c r="AI35" s="14"/>
      <c r="AJ35" s="24"/>
      <c r="AK35" s="35"/>
      <c r="AL35" s="35"/>
      <c r="AM35" s="63"/>
    </row>
    <row r="36" spans="1:39" ht="3.75" customHeight="1" thickTop="1">
      <c r="A36" s="99"/>
      <c r="B36" s="29"/>
      <c r="C36" s="30"/>
      <c r="D36" s="31"/>
      <c r="E36" s="30"/>
      <c r="F36" s="31"/>
      <c r="G36" s="30"/>
      <c r="H36" s="29"/>
      <c r="I36" s="30"/>
      <c r="J36" s="32"/>
      <c r="K36" s="33"/>
      <c r="L36" s="33"/>
      <c r="M36" s="33"/>
      <c r="N36" s="32"/>
      <c r="O36" s="33"/>
      <c r="P36" s="33"/>
      <c r="Q36" s="33"/>
      <c r="R36" s="32"/>
      <c r="S36" s="33"/>
      <c r="T36" s="33"/>
      <c r="U36" s="33"/>
      <c r="V36" s="68"/>
      <c r="W36" s="71"/>
      <c r="X36" s="71"/>
      <c r="Y36" s="68"/>
      <c r="Z36" s="35"/>
      <c r="AA36" s="35"/>
      <c r="AB36" s="35"/>
      <c r="AC36" s="11"/>
      <c r="AD36" s="33"/>
      <c r="AE36" s="33"/>
      <c r="AF36" s="33"/>
      <c r="AG36" s="36"/>
      <c r="AH36" s="37"/>
      <c r="AI36" s="14"/>
      <c r="AJ36" s="24"/>
      <c r="AK36" s="35"/>
      <c r="AL36" s="35"/>
      <c r="AM36" s="63"/>
    </row>
    <row r="37" spans="1:39" ht="17.25" customHeight="1">
      <c r="A37" s="99" t="s">
        <v>204</v>
      </c>
      <c r="B37" s="29"/>
      <c r="C37" s="30"/>
      <c r="D37" s="31"/>
      <c r="E37" s="30"/>
      <c r="F37" s="31"/>
      <c r="G37" s="30"/>
      <c r="H37" s="29"/>
      <c r="I37" s="30"/>
      <c r="J37" s="32"/>
      <c r="K37" s="33"/>
      <c r="L37" s="33"/>
      <c r="M37" s="33"/>
      <c r="N37" s="32"/>
      <c r="O37" s="33"/>
      <c r="P37" s="33"/>
      <c r="Q37" s="33"/>
      <c r="R37" s="68"/>
      <c r="S37" s="71"/>
      <c r="T37" s="71"/>
      <c r="U37" s="71"/>
      <c r="V37" s="68"/>
      <c r="W37" s="71"/>
      <c r="X37" s="71"/>
      <c r="Y37" s="68"/>
      <c r="Z37" s="35"/>
      <c r="AA37" s="35"/>
      <c r="AB37" s="35"/>
      <c r="AC37" s="14"/>
      <c r="AD37" s="37"/>
      <c r="AE37" s="37"/>
      <c r="AF37" s="37"/>
      <c r="AG37" s="36"/>
      <c r="AH37" s="37"/>
      <c r="AI37" s="14"/>
      <c r="AJ37" s="24"/>
      <c r="AK37" s="35"/>
      <c r="AL37" s="35"/>
      <c r="AM37" s="63"/>
    </row>
    <row r="38" spans="1:39" s="11" customFormat="1" ht="15" customHeight="1">
      <c r="A38" s="99" t="s">
        <v>205</v>
      </c>
      <c r="B38" s="29"/>
      <c r="C38" s="33"/>
      <c r="D38" s="29"/>
      <c r="E38" s="33"/>
      <c r="F38" s="29"/>
      <c r="G38" s="33"/>
      <c r="H38" s="29"/>
      <c r="I38" s="33"/>
      <c r="J38" s="32"/>
      <c r="K38" s="33"/>
      <c r="L38" s="33"/>
      <c r="N38" s="42"/>
      <c r="O38" s="59"/>
      <c r="P38" s="42"/>
      <c r="Q38" s="42"/>
      <c r="R38" s="63"/>
      <c r="S38" s="75"/>
      <c r="T38" s="75"/>
      <c r="U38" s="75" t="s">
        <v>121</v>
      </c>
      <c r="V38" s="71"/>
      <c r="W38" s="71" t="str">
        <f>IF(COUNT(W8:W26)=7,ROUND(SUMPRODUCT(W8:W26,Z8:Z26),1),"--")</f>
        <v>--</v>
      </c>
      <c r="X38" s="71"/>
      <c r="Y38" s="68"/>
      <c r="Z38" s="35"/>
      <c r="AA38" s="35" t="b">
        <f>W38&gt;=4</f>
        <v>1</v>
      </c>
      <c r="AB38" s="43"/>
      <c r="AC38" s="14"/>
      <c r="AD38" s="22"/>
      <c r="AE38" s="22"/>
      <c r="AF38" s="44" t="s">
        <v>121</v>
      </c>
      <c r="AG38" s="36"/>
      <c r="AH38" s="37" t="str">
        <f>IF(COUNT(AH8,AH10,AH12,AH14,AH18,AH20,AH26,AH30,AH32)=9,ROUND(AVERAGE(AH8,AH10,AH12,AH14,AH18,AH20,AH26,AH30,AH32),1),"--")</f>
        <v>--</v>
      </c>
      <c r="AI38" s="14"/>
      <c r="AJ38" s="24"/>
      <c r="AK38" s="35" t="b">
        <f>AH38&gt;=4</f>
        <v>1</v>
      </c>
      <c r="AL38" s="43"/>
      <c r="AM38" s="63"/>
    </row>
    <row r="39" spans="1:39" ht="4.9000000000000004" customHeight="1">
      <c r="A39" s="99"/>
      <c r="B39" s="29"/>
      <c r="C39" s="30"/>
      <c r="D39" s="31"/>
      <c r="E39" s="30"/>
      <c r="F39" s="31"/>
      <c r="G39" s="30"/>
      <c r="H39" s="29"/>
      <c r="I39" s="30"/>
      <c r="J39" s="32"/>
      <c r="K39" s="33"/>
      <c r="L39" s="33"/>
      <c r="N39" s="45"/>
      <c r="O39" s="42"/>
      <c r="P39" s="42"/>
      <c r="Q39" s="42"/>
      <c r="R39" s="76"/>
      <c r="S39" s="77"/>
      <c r="T39" s="77"/>
      <c r="U39" s="78"/>
      <c r="V39" s="68"/>
      <c r="W39" s="64"/>
      <c r="X39" s="64"/>
      <c r="Y39" s="68"/>
      <c r="Z39" s="35"/>
      <c r="AA39" s="35"/>
      <c r="AB39" s="35"/>
      <c r="AC39" s="46"/>
      <c r="AD39" s="46"/>
      <c r="AE39" s="46"/>
      <c r="AF39" s="47"/>
      <c r="AG39" s="36"/>
      <c r="AH39" s="48"/>
      <c r="AI39" s="14"/>
      <c r="AJ39" s="24"/>
      <c r="AK39" s="35"/>
      <c r="AL39" s="35"/>
      <c r="AM39" s="63"/>
    </row>
    <row r="40" spans="1:39" s="11" customFormat="1" ht="15">
      <c r="A40" s="173" t="s">
        <v>183</v>
      </c>
      <c r="B40" s="93"/>
      <c r="C40" s="94"/>
      <c r="D40" s="93"/>
      <c r="E40" s="94"/>
      <c r="F40" s="93"/>
      <c r="G40" s="94"/>
      <c r="H40" s="93"/>
      <c r="I40" s="94"/>
      <c r="J40" s="95"/>
      <c r="K40" s="94"/>
      <c r="L40" s="94"/>
      <c r="M40" s="96"/>
      <c r="N40" s="97"/>
      <c r="O40" s="97"/>
      <c r="P40" s="97"/>
      <c r="Q40" s="96"/>
      <c r="R40" s="63"/>
      <c r="S40" s="75"/>
      <c r="T40" s="75"/>
      <c r="U40" s="75" t="s">
        <v>89</v>
      </c>
      <c r="V40" s="71"/>
      <c r="W40" s="71" t="str">
        <f>IF(ISNUMBER(W38),Z40,"--")</f>
        <v>--</v>
      </c>
      <c r="X40" s="71"/>
      <c r="Y40" s="68"/>
      <c r="Z40" s="35">
        <f>ABS(SUM(AA8:AA28))</f>
        <v>0</v>
      </c>
      <c r="AA40" s="35" t="b">
        <f>Z40&lt;=2</f>
        <v>1</v>
      </c>
      <c r="AB40" s="43"/>
      <c r="AC40" s="14"/>
      <c r="AD40" s="22"/>
      <c r="AE40" s="22"/>
      <c r="AF40" s="44" t="s">
        <v>89</v>
      </c>
      <c r="AG40" s="36"/>
      <c r="AH40" s="37" t="str">
        <f>IF(ISNUMBER(AH38),AJ40,"--")</f>
        <v>--</v>
      </c>
      <c r="AI40" s="14"/>
      <c r="AJ40" s="24">
        <f>ABS(SUM(AK8:AK33))</f>
        <v>0</v>
      </c>
      <c r="AK40" s="35" t="b">
        <f>AJ40&lt;=2</f>
        <v>1</v>
      </c>
      <c r="AL40" s="43"/>
      <c r="AM40" s="63"/>
    </row>
    <row r="41" spans="1:39" ht="4.9000000000000004" customHeight="1">
      <c r="A41" s="99"/>
      <c r="B41" s="29"/>
      <c r="C41" s="33"/>
      <c r="D41" s="29"/>
      <c r="E41" s="33"/>
      <c r="F41" s="29"/>
      <c r="G41" s="33"/>
      <c r="H41" s="29"/>
      <c r="I41" s="33"/>
      <c r="J41" s="32"/>
      <c r="K41" s="33"/>
      <c r="L41" s="33"/>
      <c r="N41" s="45"/>
      <c r="O41" s="42"/>
      <c r="P41" s="42"/>
      <c r="Q41" s="42"/>
      <c r="R41" s="76"/>
      <c r="S41" s="77"/>
      <c r="T41" s="77"/>
      <c r="U41" s="78"/>
      <c r="V41" s="68"/>
      <c r="W41" s="64"/>
      <c r="X41" s="64"/>
      <c r="Y41" s="68"/>
      <c r="Z41" s="35"/>
      <c r="AA41" s="35"/>
      <c r="AB41" s="35"/>
      <c r="AC41" s="46"/>
      <c r="AD41" s="46"/>
      <c r="AE41" s="46"/>
      <c r="AF41" s="47"/>
      <c r="AG41" s="36"/>
      <c r="AH41" s="48"/>
      <c r="AI41" s="14"/>
      <c r="AJ41" s="24"/>
      <c r="AK41" s="35"/>
      <c r="AL41" s="35"/>
      <c r="AM41" s="63"/>
    </row>
    <row r="42" spans="1:39" s="11" customFormat="1" ht="15">
      <c r="A42" s="99"/>
      <c r="B42" s="29"/>
      <c r="C42" s="33"/>
      <c r="D42" s="29"/>
      <c r="E42" s="33"/>
      <c r="F42" s="29"/>
      <c r="G42" s="33"/>
      <c r="H42" s="29"/>
      <c r="I42" s="33"/>
      <c r="J42" s="32"/>
      <c r="K42" s="39"/>
      <c r="L42" s="33"/>
      <c r="N42" s="42"/>
      <c r="O42" s="42"/>
      <c r="P42" s="42"/>
      <c r="Q42" s="42"/>
      <c r="R42" s="63"/>
      <c r="S42" s="75"/>
      <c r="T42" s="75"/>
      <c r="U42" s="75" t="s">
        <v>90</v>
      </c>
      <c r="V42" s="71"/>
      <c r="W42" s="71" t="str">
        <f>IF(ISNUMBER(W40),Z42,"--")</f>
        <v>--</v>
      </c>
      <c r="X42" s="71"/>
      <c r="Y42" s="68"/>
      <c r="Z42" s="35">
        <f>SUM(AB8:AB28)</f>
        <v>0</v>
      </c>
      <c r="AA42" s="35" t="b">
        <f>Z42&lt;=2</f>
        <v>1</v>
      </c>
      <c r="AB42" s="43"/>
      <c r="AC42" s="14"/>
      <c r="AD42" s="22"/>
      <c r="AE42" s="22"/>
      <c r="AF42" s="44" t="s">
        <v>90</v>
      </c>
      <c r="AG42" s="36"/>
      <c r="AH42" s="37" t="str">
        <f>IF(ISNUMBER(AH40),AJ42,"--")</f>
        <v>--</v>
      </c>
      <c r="AI42" s="14"/>
      <c r="AJ42" s="49">
        <f>SUM(AL8:AL33)</f>
        <v>0</v>
      </c>
      <c r="AK42" s="35" t="b">
        <f>AJ42&lt;=2</f>
        <v>1</v>
      </c>
      <c r="AL42" s="43"/>
      <c r="AM42" s="63"/>
    </row>
    <row r="43" spans="1:39" s="11" customFormat="1" ht="5.0999999999999996" customHeight="1">
      <c r="A43" s="99"/>
      <c r="B43" s="29"/>
      <c r="C43" s="33"/>
      <c r="D43" s="29"/>
      <c r="E43" s="33"/>
      <c r="F43" s="29"/>
      <c r="G43" s="33"/>
      <c r="H43" s="29"/>
      <c r="I43" s="33"/>
      <c r="J43" s="32"/>
      <c r="K43" s="33"/>
      <c r="L43" s="33"/>
      <c r="M43" s="33"/>
      <c r="N43" s="32"/>
      <c r="O43" s="33"/>
      <c r="P43" s="33"/>
      <c r="Q43" s="33"/>
      <c r="R43" s="68"/>
      <c r="S43" s="71"/>
      <c r="T43" s="71"/>
      <c r="U43" s="71"/>
      <c r="V43" s="68"/>
      <c r="W43" s="71"/>
      <c r="X43" s="71"/>
      <c r="Y43" s="68"/>
      <c r="Z43" s="35"/>
      <c r="AA43" s="43"/>
      <c r="AB43" s="43"/>
      <c r="AC43" s="14"/>
      <c r="AD43" s="37"/>
      <c r="AE43" s="37"/>
      <c r="AF43" s="37"/>
      <c r="AG43" s="36"/>
      <c r="AH43" s="37"/>
      <c r="AI43" s="48"/>
      <c r="AJ43" s="24"/>
      <c r="AK43" s="43"/>
      <c r="AL43" s="43"/>
      <c r="AM43" s="64"/>
    </row>
    <row r="44" spans="1:39" s="11" customFormat="1" ht="43.5" customHeight="1">
      <c r="A44" s="224"/>
      <c r="B44" s="225"/>
      <c r="C44" s="225"/>
      <c r="D44" s="225"/>
      <c r="E44" s="225"/>
      <c r="F44" s="225"/>
      <c r="G44" s="225"/>
      <c r="H44" s="225"/>
      <c r="I44" s="225"/>
      <c r="J44" s="225"/>
      <c r="K44" s="225"/>
      <c r="L44" s="33"/>
      <c r="M44" s="33"/>
      <c r="N44" s="32"/>
      <c r="P44" s="50"/>
      <c r="Q44" s="50"/>
      <c r="R44" s="80"/>
      <c r="S44" s="226" t="str">
        <f>IF(ISNUMBER(W38),IF(AND(AA38,AA40,AA42),"EFZ SCHULE BESTANDEN","EFZ SCHULE NICHT BESTANDEN"),"unvollständige Angaben")</f>
        <v>unvollständige Angaben</v>
      </c>
      <c r="T44" s="226"/>
      <c r="U44" s="226"/>
      <c r="V44" s="226"/>
      <c r="W44" s="226"/>
      <c r="X44" s="226"/>
      <c r="Y44" s="74"/>
      <c r="Z44" s="51"/>
      <c r="AA44" s="51"/>
      <c r="AB44" s="52"/>
      <c r="AC44" s="14"/>
      <c r="AD44" s="226" t="str">
        <f>IF(ISNUMBER(AH38),IF(AND(AK38,AK40,AK42),"BM BESTANDEN","BM NICHT BESTANDEN"),"unvollständige Angaben")</f>
        <v>unvollständige Angaben</v>
      </c>
      <c r="AE44" s="226"/>
      <c r="AF44" s="226"/>
      <c r="AG44" s="226"/>
      <c r="AH44" s="226"/>
      <c r="AI44" s="48"/>
      <c r="AJ44" s="53"/>
      <c r="AK44" s="51"/>
      <c r="AL44" s="52"/>
      <c r="AM44" s="64"/>
    </row>
    <row r="45" spans="1:39" ht="2.25" customHeight="1">
      <c r="R45" s="63"/>
      <c r="S45" s="63"/>
      <c r="T45" s="63"/>
      <c r="U45" s="63"/>
      <c r="V45" s="63"/>
      <c r="W45" s="63"/>
      <c r="X45" s="63"/>
      <c r="Y45" s="63"/>
      <c r="AC45" s="14"/>
      <c r="AD45" s="14"/>
      <c r="AE45" s="14"/>
      <c r="AF45" s="14"/>
      <c r="AG45" s="14"/>
      <c r="AH45" s="14"/>
      <c r="AI45" s="14"/>
      <c r="AM45" s="63"/>
    </row>
    <row r="46" spans="1:39" ht="1.5" hidden="1" customHeight="1">
      <c r="AJ46" s="12"/>
      <c r="AK46" s="12"/>
      <c r="AL46" s="12"/>
    </row>
    <row r="47" spans="1:39" ht="2.25" hidden="1" customHeight="1">
      <c r="AJ47" s="12"/>
      <c r="AK47" s="12"/>
      <c r="AL47" s="12"/>
    </row>
    <row r="48" spans="1:39" ht="1.5" hidden="1" customHeight="1"/>
    <row r="49" spans="1:38" ht="21.75" customHeight="1">
      <c r="A49" s="227" t="s">
        <v>144</v>
      </c>
      <c r="B49" s="228"/>
      <c r="C49" s="228"/>
      <c r="D49" s="228"/>
      <c r="E49" s="228"/>
      <c r="F49" s="228"/>
      <c r="G49" s="228"/>
      <c r="H49" s="228"/>
      <c r="I49" s="228"/>
      <c r="J49" s="228"/>
      <c r="K49" s="228"/>
      <c r="L49" s="228"/>
      <c r="M49" s="228"/>
      <c r="N49" s="228"/>
      <c r="O49" s="228"/>
      <c r="P49" s="228"/>
      <c r="Q49" s="228"/>
      <c r="R49" s="164"/>
      <c r="S49" s="229" t="s">
        <v>65</v>
      </c>
      <c r="T49" s="229"/>
      <c r="U49" s="229"/>
      <c r="V49" s="229"/>
      <c r="W49" s="229"/>
      <c r="X49" s="229"/>
      <c r="Y49" s="229"/>
      <c r="Z49" s="16"/>
      <c r="AA49" s="16"/>
      <c r="AF49" s="12"/>
      <c r="AG49" s="12"/>
      <c r="AJ49" s="12"/>
      <c r="AK49" s="12"/>
      <c r="AL49" s="12"/>
    </row>
    <row r="50" spans="1:38" ht="5.25" hidden="1" customHeight="1">
      <c r="R50" s="63"/>
      <c r="S50" s="63"/>
      <c r="T50" s="63"/>
      <c r="U50" s="63"/>
      <c r="V50" s="63"/>
      <c r="W50" s="63"/>
      <c r="X50" s="63"/>
      <c r="Y50" s="64"/>
      <c r="AF50" s="12"/>
      <c r="AG50" s="12"/>
      <c r="AJ50" s="12"/>
      <c r="AK50" s="12"/>
      <c r="AL50" s="12"/>
    </row>
    <row r="51" spans="1:38" ht="3" hidden="1" customHeight="1">
      <c r="S51" s="11"/>
      <c r="T51" s="11"/>
      <c r="V51" s="64"/>
      <c r="W51" s="63"/>
      <c r="X51" s="63"/>
      <c r="Y51" s="63"/>
      <c r="AF51" s="12"/>
      <c r="AG51" s="12"/>
      <c r="AJ51" s="12"/>
      <c r="AK51" s="12"/>
      <c r="AL51" s="12"/>
    </row>
    <row r="52" spans="1:38" s="18" customFormat="1" ht="30.75" customHeight="1">
      <c r="A52" s="67" t="s">
        <v>145</v>
      </c>
      <c r="B52" s="19"/>
      <c r="C52" s="230" t="s">
        <v>93</v>
      </c>
      <c r="D52" s="230"/>
      <c r="E52" s="230"/>
      <c r="F52" s="231"/>
      <c r="G52" s="231"/>
      <c r="H52" s="231"/>
      <c r="I52" s="231"/>
      <c r="J52" s="231"/>
      <c r="K52" s="231"/>
      <c r="L52" s="231"/>
      <c r="M52" s="231"/>
      <c r="N52" s="21"/>
      <c r="O52" s="232" t="s">
        <v>126</v>
      </c>
      <c r="P52" s="232"/>
      <c r="Q52" s="232"/>
      <c r="R52" s="17"/>
      <c r="S52" s="233" t="s">
        <v>70</v>
      </c>
      <c r="T52" s="233"/>
      <c r="U52" s="233"/>
      <c r="V52" s="63"/>
      <c r="W52" s="165" t="s">
        <v>71</v>
      </c>
      <c r="X52" s="166"/>
      <c r="Y52" s="167" t="s">
        <v>72</v>
      </c>
      <c r="Z52" s="210" t="s">
        <v>73</v>
      </c>
      <c r="AA52" s="210"/>
      <c r="AB52" s="210"/>
    </row>
    <row r="53" spans="1:38" ht="3" customHeight="1" thickBot="1">
      <c r="S53" s="11"/>
      <c r="T53" s="11"/>
      <c r="V53" s="64"/>
      <c r="W53" s="71"/>
      <c r="X53" s="64"/>
      <c r="Y53" s="64"/>
      <c r="AF53" s="12"/>
      <c r="AG53" s="12"/>
      <c r="AJ53" s="12"/>
      <c r="AK53" s="12"/>
      <c r="AL53" s="12"/>
    </row>
    <row r="54" spans="1:38" ht="16.5" customHeight="1" thickTop="1" thickBot="1">
      <c r="A54" s="67" t="s">
        <v>146</v>
      </c>
      <c r="B54" s="29"/>
      <c r="C54" s="100"/>
      <c r="D54" s="31"/>
      <c r="E54" s="100"/>
      <c r="F54" s="31"/>
      <c r="G54" s="100"/>
      <c r="H54" s="29"/>
      <c r="I54" s="100"/>
      <c r="J54" s="32"/>
      <c r="K54" s="100"/>
      <c r="L54" s="30"/>
      <c r="M54" s="100"/>
      <c r="N54" s="32"/>
      <c r="O54" s="211" t="str">
        <f>IF(COUNT(C54,E54,G54,I54,K54,M54,C56,I56)=8,ROUND(2*AVERAGE(C54,E54,G54,I54,K54,M54,C56,I56),0)/2,"--")</f>
        <v>--</v>
      </c>
      <c r="P54" s="212"/>
      <c r="Q54" s="212"/>
      <c r="R54" s="54"/>
      <c r="S54" s="213" t="str">
        <f>IF(ISNUMBER(O54),O54,"--")</f>
        <v>--</v>
      </c>
      <c r="T54" s="214"/>
      <c r="U54" s="214"/>
      <c r="V54" s="63"/>
      <c r="W54" s="215" t="str">
        <f>IF(ISNUMBER(O54),O54,"--")</f>
        <v>--</v>
      </c>
      <c r="X54" s="63"/>
      <c r="Y54" s="217" t="s">
        <v>92</v>
      </c>
      <c r="Z54" s="218">
        <v>0.5</v>
      </c>
      <c r="AA54" s="220" t="str">
        <f>IF(ISNUMBER(W54),IF(W54-4&lt;0,W54-4,0),"")</f>
        <v/>
      </c>
      <c r="AB54" s="221">
        <f>IF(W54&lt;4,1,0)</f>
        <v>0</v>
      </c>
      <c r="AC54" s="206">
        <f>IF(W54&lt;3,1,0)</f>
        <v>0</v>
      </c>
      <c r="AF54" s="12"/>
      <c r="AG54" s="12"/>
      <c r="AJ54" s="12"/>
      <c r="AK54" s="12"/>
      <c r="AL54" s="12"/>
    </row>
    <row r="55" spans="1:38" ht="3" customHeight="1" thickTop="1" thickBot="1">
      <c r="A55" s="103"/>
      <c r="B55" s="29"/>
      <c r="C55" s="30"/>
      <c r="D55" s="31"/>
      <c r="E55" s="30"/>
      <c r="F55" s="31"/>
      <c r="G55" s="30"/>
      <c r="H55" s="29"/>
      <c r="I55" s="30"/>
      <c r="J55" s="32"/>
      <c r="K55" s="30"/>
      <c r="L55" s="30"/>
      <c r="M55" s="33"/>
      <c r="N55" s="32"/>
      <c r="O55" s="212"/>
      <c r="P55" s="212"/>
      <c r="Q55" s="212"/>
      <c r="R55" s="54"/>
      <c r="S55" s="214"/>
      <c r="T55" s="214"/>
      <c r="U55" s="214"/>
      <c r="V55" s="64"/>
      <c r="W55" s="216"/>
      <c r="X55" s="64"/>
      <c r="Y55" s="217"/>
      <c r="Z55" s="219"/>
      <c r="AA55" s="219"/>
      <c r="AB55" s="219"/>
      <c r="AC55" s="207"/>
      <c r="AF55" s="12"/>
      <c r="AG55" s="12"/>
      <c r="AJ55" s="12"/>
      <c r="AK55" s="12"/>
      <c r="AL55" s="12"/>
    </row>
    <row r="56" spans="1:38" ht="27" customHeight="1" thickTop="1" thickBot="1">
      <c r="A56" s="106" t="s">
        <v>147</v>
      </c>
      <c r="B56" s="29"/>
      <c r="C56" s="203"/>
      <c r="D56" s="208"/>
      <c r="E56" s="208"/>
      <c r="F56" s="208"/>
      <c r="G56" s="209"/>
      <c r="H56" s="29"/>
      <c r="I56" s="203"/>
      <c r="J56" s="208"/>
      <c r="K56" s="208"/>
      <c r="L56" s="208"/>
      <c r="M56" s="209"/>
      <c r="N56" s="32"/>
      <c r="O56" s="212"/>
      <c r="P56" s="212"/>
      <c r="Q56" s="212"/>
      <c r="R56" s="54"/>
      <c r="S56" s="214"/>
      <c r="T56" s="214"/>
      <c r="U56" s="214"/>
      <c r="V56" s="63"/>
      <c r="W56" s="216"/>
      <c r="X56" s="63"/>
      <c r="Y56" s="217"/>
      <c r="Z56" s="219"/>
      <c r="AA56" s="219"/>
      <c r="AB56" s="219"/>
      <c r="AC56" s="207"/>
      <c r="AF56" s="12"/>
      <c r="AG56" s="12"/>
      <c r="AJ56" s="12"/>
      <c r="AK56" s="12"/>
      <c r="AL56" s="12"/>
    </row>
    <row r="57" spans="1:38" ht="2.25" customHeight="1" thickTop="1" thickBot="1">
      <c r="A57" s="103"/>
      <c r="B57" s="29"/>
      <c r="C57" s="30"/>
      <c r="D57" s="31"/>
      <c r="E57" s="30"/>
      <c r="F57" s="31"/>
      <c r="G57" s="30"/>
      <c r="H57" s="29"/>
      <c r="I57" s="30"/>
      <c r="J57" s="32"/>
      <c r="K57" s="30"/>
      <c r="L57" s="30"/>
      <c r="M57" s="33"/>
      <c r="N57" s="32"/>
      <c r="O57" s="30"/>
      <c r="P57" s="30"/>
      <c r="Q57" s="33"/>
      <c r="R57" s="33"/>
      <c r="S57" s="33"/>
      <c r="T57" s="33"/>
      <c r="U57" s="33"/>
      <c r="V57" s="64"/>
      <c r="W57" s="68"/>
      <c r="X57" s="64"/>
      <c r="Y57" s="64"/>
      <c r="Z57" s="154"/>
      <c r="AA57" s="155"/>
      <c r="AB57" s="156"/>
      <c r="AF57" s="12"/>
      <c r="AG57" s="12"/>
      <c r="AJ57" s="12"/>
      <c r="AK57" s="12"/>
      <c r="AL57" s="12"/>
    </row>
    <row r="58" spans="1:38" s="11" customFormat="1" ht="15.75" thickTop="1" thickBot="1">
      <c r="A58" s="67" t="s">
        <v>148</v>
      </c>
      <c r="B58" s="29"/>
      <c r="C58" s="30"/>
      <c r="D58" s="31"/>
      <c r="E58" s="30"/>
      <c r="F58" s="31"/>
      <c r="G58" s="30"/>
      <c r="H58" s="29"/>
      <c r="I58" s="30"/>
      <c r="J58" s="32"/>
      <c r="K58" s="33"/>
      <c r="L58" s="33"/>
      <c r="M58" s="33"/>
      <c r="N58" s="32"/>
      <c r="O58" s="203"/>
      <c r="P58" s="204"/>
      <c r="Q58" s="205"/>
      <c r="R58" s="33"/>
      <c r="S58" s="192" t="str">
        <f>IF(ISNUMBER(O58),O58,"--")</f>
        <v>--</v>
      </c>
      <c r="T58" s="193"/>
      <c r="U58" s="194"/>
      <c r="V58" s="63"/>
      <c r="W58" s="168" t="str">
        <f>IF(ISNUMBER(S58),S58,"--")</f>
        <v>--</v>
      </c>
      <c r="X58" s="63"/>
      <c r="Y58" s="152" t="s">
        <v>19</v>
      </c>
      <c r="Z58" s="153">
        <v>0.25</v>
      </c>
      <c r="AA58" s="155" t="str">
        <f>IF(ISNUMBER(W58),IF(W58-4&lt;0,W58-4,0),"")</f>
        <v/>
      </c>
      <c r="AB58" s="156">
        <f>IF(W58&lt;4,1,0)</f>
        <v>0</v>
      </c>
      <c r="AC58" s="169">
        <f>IF(W58&lt;3,1,0)</f>
        <v>0</v>
      </c>
    </row>
    <row r="59" spans="1:38" ht="3" customHeight="1" thickTop="1" thickBot="1">
      <c r="A59" s="103"/>
      <c r="B59" s="29"/>
      <c r="C59" s="30"/>
      <c r="D59" s="31"/>
      <c r="E59" s="30"/>
      <c r="F59" s="31"/>
      <c r="G59" s="30"/>
      <c r="H59" s="29"/>
      <c r="I59" s="30"/>
      <c r="J59" s="32"/>
      <c r="K59" s="30"/>
      <c r="L59" s="30"/>
      <c r="M59" s="33"/>
      <c r="N59" s="32"/>
      <c r="O59" s="30"/>
      <c r="P59" s="30"/>
      <c r="Q59" s="33"/>
      <c r="R59" s="33"/>
      <c r="S59" s="33"/>
      <c r="T59" s="33"/>
      <c r="U59" s="33"/>
      <c r="V59" s="64"/>
      <c r="W59" s="68"/>
      <c r="X59" s="64"/>
      <c r="Y59" s="64"/>
      <c r="Z59" s="154"/>
      <c r="AA59" s="155"/>
      <c r="AB59" s="156"/>
      <c r="AF59" s="12"/>
      <c r="AG59" s="12"/>
      <c r="AJ59" s="12"/>
      <c r="AK59" s="12"/>
      <c r="AL59" s="12"/>
    </row>
    <row r="60" spans="1:38" s="11" customFormat="1" ht="15.75" thickTop="1" thickBot="1">
      <c r="A60" s="67" t="s">
        <v>149</v>
      </c>
      <c r="B60" s="29"/>
      <c r="C60" s="30"/>
      <c r="D60" s="31"/>
      <c r="E60" s="30"/>
      <c r="F60" s="31"/>
      <c r="G60" s="30"/>
      <c r="H60" s="29"/>
      <c r="I60" s="30"/>
      <c r="J60" s="32"/>
      <c r="K60" s="33"/>
      <c r="L60" s="33"/>
      <c r="M60" s="33"/>
      <c r="N60" s="32"/>
      <c r="O60" s="203"/>
      <c r="P60" s="204"/>
      <c r="Q60" s="205"/>
      <c r="R60" s="33"/>
      <c r="S60" s="192" t="str">
        <f>IF(ISNUMBER(O60),O60,"--")</f>
        <v>--</v>
      </c>
      <c r="T60" s="193"/>
      <c r="U60" s="194"/>
      <c r="V60" s="63"/>
      <c r="W60" s="168" t="str">
        <f>IF(ISNUMBER(S60),S60,"--")</f>
        <v>--</v>
      </c>
      <c r="X60" s="63"/>
      <c r="Y60" s="152" t="s">
        <v>19</v>
      </c>
      <c r="Z60" s="153">
        <v>0.25</v>
      </c>
      <c r="AA60" s="155" t="str">
        <f>IF(ISNUMBER(W60),IF(W60-4&lt;0,W60-4,0),"")</f>
        <v/>
      </c>
      <c r="AB60" s="156">
        <f>IF(W60&lt;4,1,0)</f>
        <v>0</v>
      </c>
      <c r="AC60" s="169">
        <f>IF(W60&lt;3,1,0)</f>
        <v>0</v>
      </c>
    </row>
    <row r="61" spans="1:38" ht="3" customHeight="1" thickTop="1">
      <c r="A61" s="150"/>
      <c r="B61" s="29"/>
      <c r="C61" s="30"/>
      <c r="D61" s="31"/>
      <c r="E61" s="30"/>
      <c r="F61" s="31"/>
      <c r="G61" s="30"/>
      <c r="H61" s="29"/>
      <c r="I61" s="30"/>
      <c r="J61" s="32"/>
      <c r="K61" s="33"/>
      <c r="L61" s="33"/>
      <c r="M61" s="33"/>
      <c r="N61" s="32"/>
      <c r="O61" s="33"/>
      <c r="P61" s="33"/>
      <c r="Q61" s="33"/>
      <c r="R61" s="33"/>
      <c r="S61" s="33"/>
      <c r="T61" s="33"/>
      <c r="U61" s="33"/>
      <c r="V61" s="64"/>
      <c r="W61" s="68"/>
      <c r="X61" s="71"/>
      <c r="Y61" s="71"/>
      <c r="Z61" s="35"/>
      <c r="AA61" s="35"/>
      <c r="AB61" s="35"/>
      <c r="AF61" s="12"/>
      <c r="AG61" s="12"/>
      <c r="AJ61" s="12"/>
      <c r="AK61" s="12"/>
      <c r="AL61" s="12"/>
    </row>
    <row r="62" spans="1:38" ht="5.0999999999999996" customHeight="1">
      <c r="A62" s="150"/>
      <c r="B62" s="29"/>
      <c r="C62" s="30"/>
      <c r="D62" s="31"/>
      <c r="E62" s="30"/>
      <c r="F62" s="31"/>
      <c r="G62" s="30"/>
      <c r="H62" s="29"/>
      <c r="I62" s="30"/>
      <c r="J62" s="32"/>
      <c r="K62" s="33"/>
      <c r="L62" s="33"/>
      <c r="M62" s="33"/>
      <c r="N62" s="32"/>
      <c r="O62" s="33"/>
      <c r="P62" s="33"/>
      <c r="Q62" s="33"/>
      <c r="R62" s="68"/>
      <c r="S62" s="71"/>
      <c r="T62" s="71"/>
      <c r="U62" s="71"/>
      <c r="V62" s="68"/>
      <c r="W62" s="71"/>
      <c r="X62" s="71"/>
      <c r="Y62" s="81"/>
      <c r="Z62" s="35"/>
      <c r="AA62" s="35"/>
      <c r="AB62" s="35"/>
      <c r="AF62" s="12"/>
      <c r="AG62" s="12"/>
      <c r="AJ62" s="12"/>
      <c r="AK62" s="12"/>
      <c r="AL62" s="12"/>
    </row>
    <row r="63" spans="1:38" s="11" customFormat="1" ht="15">
      <c r="A63" s="150"/>
      <c r="B63" s="29"/>
      <c r="C63" s="195"/>
      <c r="D63" s="196"/>
      <c r="E63" s="196"/>
      <c r="F63" s="151"/>
      <c r="G63" s="151"/>
      <c r="H63" s="29"/>
      <c r="I63" s="33"/>
      <c r="J63" s="32"/>
      <c r="K63" s="33"/>
      <c r="L63" s="33"/>
      <c r="N63" s="42"/>
      <c r="O63" s="42"/>
      <c r="P63" s="42"/>
      <c r="Q63" s="42"/>
      <c r="R63" s="63"/>
      <c r="S63" s="75"/>
      <c r="T63" s="75"/>
      <c r="U63" s="75" t="s">
        <v>150</v>
      </c>
      <c r="V63" s="71"/>
      <c r="W63" s="71" t="str">
        <f>IF(COUNT(W54:W60)=3,ROUND(SUMPRODUCT(W54:W60,Z54:Z60),1),"--")</f>
        <v>--</v>
      </c>
      <c r="X63" s="71"/>
      <c r="Y63" s="81"/>
      <c r="Z63" s="35"/>
      <c r="AA63" s="35" t="b">
        <f>W63&gt;=4</f>
        <v>1</v>
      </c>
      <c r="AB63" s="43"/>
    </row>
    <row r="64" spans="1:38" ht="4.9000000000000004" customHeight="1">
      <c r="A64" s="150"/>
      <c r="B64" s="29"/>
      <c r="C64" s="30"/>
      <c r="D64" s="31"/>
      <c r="E64" s="30"/>
      <c r="F64" s="31"/>
      <c r="G64" s="30"/>
      <c r="H64" s="29"/>
      <c r="I64" s="30"/>
      <c r="J64" s="32"/>
      <c r="K64" s="33"/>
      <c r="L64" s="33"/>
      <c r="N64" s="45"/>
      <c r="O64" s="42"/>
      <c r="P64" s="42"/>
      <c r="Q64" s="42"/>
      <c r="R64" s="76"/>
      <c r="S64" s="77"/>
      <c r="T64" s="77"/>
      <c r="U64" s="78"/>
      <c r="V64" s="68"/>
      <c r="W64" s="64"/>
      <c r="X64" s="64"/>
      <c r="Y64" s="81"/>
      <c r="Z64" s="35"/>
      <c r="AA64" s="35"/>
      <c r="AB64" s="35"/>
      <c r="AF64" s="12"/>
      <c r="AG64" s="12"/>
      <c r="AJ64" s="12"/>
      <c r="AK64" s="12"/>
      <c r="AL64" s="12"/>
    </row>
    <row r="65" spans="1:38" s="11" customFormat="1" ht="15">
      <c r="A65" s="98" t="s">
        <v>151</v>
      </c>
      <c r="B65" s="93"/>
      <c r="C65" s="94"/>
      <c r="D65" s="93"/>
      <c r="E65" s="94"/>
      <c r="F65" s="93"/>
      <c r="G65" s="94"/>
      <c r="H65" s="93"/>
      <c r="I65" s="94"/>
      <c r="J65" s="95"/>
      <c r="K65" s="94"/>
      <c r="L65" s="94"/>
      <c r="M65" s="96"/>
      <c r="N65" s="97"/>
      <c r="O65" s="97"/>
      <c r="P65" s="97"/>
      <c r="Q65" s="96"/>
      <c r="R65" s="63"/>
      <c r="S65" s="75"/>
      <c r="T65" s="75"/>
      <c r="U65" s="75" t="s">
        <v>152</v>
      </c>
      <c r="V65" s="71"/>
      <c r="W65" s="170" t="str">
        <f>IF(ISNUMBER(W63),Z65,"--")</f>
        <v>--</v>
      </c>
      <c r="X65" s="71"/>
      <c r="Y65" s="81"/>
      <c r="Z65" s="35">
        <f>SUM(AC54:AC60)</f>
        <v>0</v>
      </c>
      <c r="AA65" s="35" t="b">
        <f>Z65&lt;1</f>
        <v>1</v>
      </c>
      <c r="AB65" s="43"/>
    </row>
    <row r="66" spans="1:38" ht="4.9000000000000004" customHeight="1">
      <c r="A66" s="150"/>
      <c r="B66" s="29"/>
      <c r="C66" s="33"/>
      <c r="D66" s="29"/>
      <c r="E66" s="33"/>
      <c r="F66" s="29"/>
      <c r="G66" s="33"/>
      <c r="H66" s="29"/>
      <c r="I66" s="33"/>
      <c r="J66" s="32"/>
      <c r="K66" s="33"/>
      <c r="L66" s="33"/>
      <c r="N66" s="45"/>
      <c r="O66" s="42"/>
      <c r="P66" s="42"/>
      <c r="Q66" s="42"/>
      <c r="R66" s="76"/>
      <c r="S66" s="77"/>
      <c r="T66" s="77"/>
      <c r="U66" s="78"/>
      <c r="V66" s="68"/>
      <c r="W66" s="64"/>
      <c r="X66" s="64"/>
      <c r="Y66" s="81"/>
      <c r="Z66" s="35"/>
      <c r="AA66" s="35"/>
      <c r="AB66" s="35"/>
      <c r="AF66" s="12"/>
      <c r="AG66" s="12"/>
      <c r="AJ66" s="12"/>
      <c r="AK66" s="12"/>
      <c r="AL66" s="12"/>
    </row>
    <row r="67" spans="1:38" s="11" customFormat="1" ht="15">
      <c r="A67" s="150"/>
      <c r="B67" s="29"/>
      <c r="C67" s="33"/>
      <c r="D67" s="29"/>
      <c r="E67" s="33"/>
      <c r="F67" s="29"/>
      <c r="G67" s="33"/>
      <c r="H67" s="29"/>
      <c r="I67" s="33"/>
      <c r="J67" s="32"/>
      <c r="K67" s="39"/>
      <c r="L67" s="33"/>
      <c r="N67" s="42"/>
      <c r="O67" s="42"/>
      <c r="P67" s="42"/>
      <c r="Q67" s="42"/>
      <c r="R67" s="63"/>
      <c r="S67" s="75"/>
      <c r="T67" s="75"/>
      <c r="U67" s="75" t="s">
        <v>90</v>
      </c>
      <c r="V67" s="71"/>
      <c r="W67" s="71" t="str">
        <f>IF(ISNUMBER(W63),Z67,"--")</f>
        <v>--</v>
      </c>
      <c r="X67" s="71"/>
      <c r="Y67" s="81"/>
      <c r="Z67" s="156">
        <f>SUM(AB54:AB60)</f>
        <v>0</v>
      </c>
      <c r="AA67" s="35" t="b">
        <f>Z67&lt;=1</f>
        <v>1</v>
      </c>
      <c r="AB67" s="43"/>
    </row>
    <row r="68" spans="1:38" s="11" customFormat="1" ht="5.0999999999999996" customHeight="1">
      <c r="A68" s="150"/>
      <c r="B68" s="29"/>
      <c r="C68" s="33"/>
      <c r="D68" s="29"/>
      <c r="E68" s="33"/>
      <c r="F68" s="29"/>
      <c r="G68" s="33"/>
      <c r="H68" s="29"/>
      <c r="I68" s="33"/>
      <c r="J68" s="32"/>
      <c r="K68" s="33"/>
      <c r="L68" s="33"/>
      <c r="M68" s="33"/>
      <c r="N68" s="32"/>
      <c r="O68" s="33"/>
      <c r="P68" s="33"/>
      <c r="Q68" s="33"/>
      <c r="R68" s="68"/>
      <c r="S68" s="71"/>
      <c r="T68" s="71"/>
      <c r="U68" s="71"/>
      <c r="V68" s="68"/>
      <c r="W68" s="71"/>
      <c r="X68" s="71"/>
      <c r="Y68" s="81"/>
      <c r="Z68" s="35"/>
      <c r="AA68" s="43"/>
      <c r="AB68" s="43"/>
    </row>
    <row r="69" spans="1:38" s="11" customFormat="1" ht="42.75" customHeight="1">
      <c r="A69" s="197"/>
      <c r="B69" s="196"/>
      <c r="C69" s="33"/>
      <c r="D69" s="29"/>
      <c r="E69" s="33"/>
      <c r="F69" s="29"/>
      <c r="G69" s="33"/>
      <c r="H69" s="29"/>
      <c r="I69" s="33"/>
      <c r="J69" s="32"/>
      <c r="K69" s="33"/>
      <c r="L69" s="33"/>
      <c r="M69" s="33"/>
      <c r="N69" s="32"/>
      <c r="P69" s="50"/>
      <c r="Q69" s="50"/>
      <c r="R69" s="80"/>
      <c r="S69" s="198" t="str">
        <f>IF(ISNUMBER(W63),IF(AND(AA63,AA65,AA67),"betrieblicher Teil bestanden","betrieblicher Teil nicht bestanden"),"unvollständige Angaben")</f>
        <v>unvollständige Angaben</v>
      </c>
      <c r="T69" s="198"/>
      <c r="U69" s="198"/>
      <c r="V69" s="198"/>
      <c r="W69" s="198"/>
      <c r="X69" s="198"/>
      <c r="Y69" s="80"/>
      <c r="Z69" s="51"/>
      <c r="AA69" s="51"/>
      <c r="AB69" s="52"/>
    </row>
    <row r="70" spans="1:38" ht="5.25" customHeight="1">
      <c r="R70" s="201"/>
      <c r="S70" s="202"/>
      <c r="T70" s="202"/>
      <c r="U70" s="202"/>
      <c r="V70" s="202"/>
      <c r="W70" s="202"/>
      <c r="X70" s="202"/>
      <c r="Y70" s="202"/>
    </row>
    <row r="71" spans="1:38" ht="42" customHeight="1">
      <c r="A71" s="197"/>
      <c r="B71" s="196"/>
      <c r="R71" s="199" t="str">
        <f>IF(COUNT(W54,W58,W60,W8,W10,W12,W16,W18,W22,W26)&lt;10,"unvollständige Angaben",IF(AND(AA38,AA40,AA42,AA63,AA65,AA67),"QV EFZ BESTANDEN","QV EFZ NICHT BESTANDEN"))</f>
        <v>unvollständige Angaben</v>
      </c>
      <c r="S71" s="200"/>
      <c r="T71" s="200"/>
      <c r="U71" s="200"/>
      <c r="V71" s="200"/>
      <c r="W71" s="200"/>
      <c r="X71" s="200"/>
      <c r="Y71" s="200"/>
    </row>
    <row r="72" spans="1:38" ht="36" customHeight="1">
      <c r="A72" s="18" t="s">
        <v>213</v>
      </c>
      <c r="R72" s="190" t="str">
        <f>IF(COUNT(W38,W63)&lt;2,"  ",IF(AVERAGE(W38,W63)&gt;5.24,"Sie sind im Rang!","  "))</f>
        <v xml:space="preserve">  </v>
      </c>
      <c r="S72" s="191"/>
      <c r="T72" s="191"/>
      <c r="U72" s="191"/>
      <c r="V72" s="191"/>
      <c r="W72" s="191"/>
      <c r="X72" s="191"/>
      <c r="Y72" s="191"/>
    </row>
  </sheetData>
  <sheetProtection algorithmName="SHA-512" hashValue="d1+BSB7+R6dgnpIRHUvNsXE2BBLLNjeZGLqRUvWl20QnV7lx11h49e4rLGCtEtjBBMWBbG+G9Ir9oASMqW0EbQ==" saltValue="0rF2lLgkCFZ2RlgosZrK6g==" spinCount="100000" sheet="1" selectLockedCells="1"/>
  <mergeCells count="63">
    <mergeCell ref="AK32:AK33"/>
    <mergeCell ref="AL32:AL33"/>
    <mergeCell ref="AJ22:AJ24"/>
    <mergeCell ref="AK22:AK24"/>
    <mergeCell ref="AJ26:AJ28"/>
    <mergeCell ref="AK26:AK28"/>
    <mergeCell ref="AD5:AF5"/>
    <mergeCell ref="AJ32:AJ33"/>
    <mergeCell ref="Z22:Z24"/>
    <mergeCell ref="AA22:AA24"/>
    <mergeCell ref="AB22:AB24"/>
    <mergeCell ref="AA26:AA28"/>
    <mergeCell ref="AB26:AB28"/>
    <mergeCell ref="AD44:AH44"/>
    <mergeCell ref="S2:Y2"/>
    <mergeCell ref="Z5:AB5"/>
    <mergeCell ref="O16:Q16"/>
    <mergeCell ref="O18:Q18"/>
    <mergeCell ref="W18:W20"/>
    <mergeCell ref="Y18:Y20"/>
    <mergeCell ref="Z18:Z20"/>
    <mergeCell ref="AA18:AA20"/>
    <mergeCell ref="AB18:AB20"/>
    <mergeCell ref="O20:Q20"/>
    <mergeCell ref="O14:Q14"/>
    <mergeCell ref="U18:U20"/>
    <mergeCell ref="AD2:AM2"/>
    <mergeCell ref="O12:Q12"/>
    <mergeCell ref="AJ5:AL5"/>
    <mergeCell ref="A44:K44"/>
    <mergeCell ref="S44:X44"/>
    <mergeCell ref="A49:Q49"/>
    <mergeCell ref="S49:Y49"/>
    <mergeCell ref="C52:M52"/>
    <mergeCell ref="O52:Q52"/>
    <mergeCell ref="S52:U52"/>
    <mergeCell ref="C5:E5"/>
    <mergeCell ref="G5:I5"/>
    <mergeCell ref="K5:M5"/>
    <mergeCell ref="O5:Q5"/>
    <mergeCell ref="S5:U5"/>
    <mergeCell ref="Z52:AB52"/>
    <mergeCell ref="O54:Q56"/>
    <mergeCell ref="S54:U56"/>
    <mergeCell ref="W54:W56"/>
    <mergeCell ref="Y54:Y56"/>
    <mergeCell ref="Z54:Z56"/>
    <mergeCell ref="AA54:AA56"/>
    <mergeCell ref="AB54:AB56"/>
    <mergeCell ref="AC54:AC56"/>
    <mergeCell ref="C56:G56"/>
    <mergeCell ref="I56:M56"/>
    <mergeCell ref="O58:Q58"/>
    <mergeCell ref="S58:U58"/>
    <mergeCell ref="R72:Y72"/>
    <mergeCell ref="S60:U60"/>
    <mergeCell ref="C63:E63"/>
    <mergeCell ref="A69:B69"/>
    <mergeCell ref="S69:X69"/>
    <mergeCell ref="A71:B71"/>
    <mergeCell ref="R71:Y71"/>
    <mergeCell ref="R70:Y70"/>
    <mergeCell ref="O60:Q60"/>
  </mergeCells>
  <conditionalFormatting sqref="S44">
    <cfRule type="containsText" dxfId="45" priority="59" operator="containsText" text="EFZ nicht bestanden">
      <formula>NOT(ISERROR(SEARCH("EFZ nicht bestanden",S44)))</formula>
    </cfRule>
    <cfRule type="containsText" dxfId="44" priority="60" operator="containsText" text="EFZ bestanden">
      <formula>NOT(ISERROR(SEARCH("EFZ bestanden",S44)))</formula>
    </cfRule>
  </conditionalFormatting>
  <conditionalFormatting sqref="AA8:AA12 AA15:AB28 AK15:AL28">
    <cfRule type="cellIs" dxfId="43" priority="58" operator="lessThan">
      <formula>0</formula>
    </cfRule>
  </conditionalFormatting>
  <conditionalFormatting sqref="AB8:AB12">
    <cfRule type="cellIs" dxfId="42" priority="57" operator="lessThan">
      <formula>0</formula>
    </cfRule>
  </conditionalFormatting>
  <conditionalFormatting sqref="AK8:AK12">
    <cfRule type="cellIs" dxfId="41" priority="56" operator="lessThan">
      <formula>0</formula>
    </cfRule>
  </conditionalFormatting>
  <conditionalFormatting sqref="AL8:AL12">
    <cfRule type="cellIs" dxfId="40" priority="55" operator="lessThan">
      <formula>0</formula>
    </cfRule>
  </conditionalFormatting>
  <conditionalFormatting sqref="AL30">
    <cfRule type="cellIs" dxfId="39" priority="54" operator="lessThan">
      <formula>0</formula>
    </cfRule>
  </conditionalFormatting>
  <conditionalFormatting sqref="AK30">
    <cfRule type="cellIs" dxfId="38" priority="52" operator="lessThan">
      <formula>0</formula>
    </cfRule>
  </conditionalFormatting>
  <conditionalFormatting sqref="AK32">
    <cfRule type="cellIs" dxfId="37" priority="50" operator="lessThan">
      <formula>0</formula>
    </cfRule>
  </conditionalFormatting>
  <conditionalFormatting sqref="AD44:AH44">
    <cfRule type="containsText" dxfId="36" priority="27" operator="containsText" text="BM NICHT BESTANDEN">
      <formula>NOT(ISERROR(SEARCH("BM NICHT BESTANDEN",AD44)))</formula>
    </cfRule>
    <cfRule type="containsText" dxfId="35" priority="48" operator="containsText" text="nicht bestanden">
      <formula>NOT(ISERROR(SEARCH("nicht bestanden",AD44)))</formula>
    </cfRule>
    <cfRule type="containsText" dxfId="34" priority="49" operator="containsText" text="bestanden">
      <formula>NOT(ISERROR(SEARCH("bestanden",AD44)))</formula>
    </cfRule>
  </conditionalFormatting>
  <conditionalFormatting sqref="W38:X38 W40:X40 W42:X42">
    <cfRule type="expression" dxfId="33" priority="61">
      <formula>AND(ISNUMBER($W38),NOT($AA38))</formula>
    </cfRule>
    <cfRule type="expression" dxfId="32" priority="62">
      <formula>AND(ISNUMBER($W38),$AA38)</formula>
    </cfRule>
  </conditionalFormatting>
  <conditionalFormatting sqref="AH38 AH40 AH42">
    <cfRule type="expression" dxfId="31" priority="63">
      <formula>AND(ISNUMBER($AH38),NOT($AK38))</formula>
    </cfRule>
    <cfRule type="expression" dxfId="30" priority="64">
      <formula>AND(ISNUMBER($AH38),$AK38)</formula>
    </cfRule>
  </conditionalFormatting>
  <conditionalFormatting sqref="AK14">
    <cfRule type="cellIs" dxfId="29" priority="36" operator="lessThan">
      <formula>0</formula>
    </cfRule>
  </conditionalFormatting>
  <conditionalFormatting sqref="AL14">
    <cfRule type="cellIs" dxfId="28" priority="37" operator="lessThan">
      <formula>0</formula>
    </cfRule>
  </conditionalFormatting>
  <conditionalFormatting sqref="AA13:AB13 AK13:AL13">
    <cfRule type="cellIs" dxfId="27" priority="35" operator="lessThan">
      <formula>0</formula>
    </cfRule>
  </conditionalFormatting>
  <conditionalFormatting sqref="R71">
    <cfRule type="containsText" dxfId="26" priority="33" operator="containsText" text="EFZ nicht bestanden">
      <formula>NOT(ISERROR(SEARCH("EFZ nicht bestanden",R71)))</formula>
    </cfRule>
    <cfRule type="containsText" dxfId="25" priority="34" operator="containsText" text="EFZ bestanden">
      <formula>NOT(ISERROR(SEARCH("EFZ bestanden",R71)))</formula>
    </cfRule>
  </conditionalFormatting>
  <conditionalFormatting sqref="S44:X44">
    <cfRule type="containsText" dxfId="24" priority="28" operator="containsText" text="EFZ SCHULE NICHT BESTANDEN">
      <formula>NOT(ISERROR(SEARCH("EFZ SCHULE NICHT BESTANDEN",S44)))</formula>
    </cfRule>
    <cfRule type="containsText" dxfId="23" priority="29" operator="containsText" text="EFZ SCHULE BESTANDEN">
      <formula>NOT(ISERROR(SEARCH("EFZ SCHULE BESTANDEN",S44)))</formula>
    </cfRule>
    <cfRule type="containsText" dxfId="22" priority="32" operator="containsText" text="EFZ schulischer Teil bestanden">
      <formula>NOT(ISERROR(SEARCH("EFZ schulischer Teil bestanden",S44)))</formula>
    </cfRule>
  </conditionalFormatting>
  <conditionalFormatting sqref="R71">
    <cfRule type="containsText" dxfId="21" priority="21" operator="containsText" text="QV EFZ NICHT BESTANDEN">
      <formula>NOT(ISERROR(SEARCH("QV EFZ NICHT BESTANDEN",R71)))</formula>
    </cfRule>
    <cfRule type="containsText" dxfId="20" priority="22" operator="containsText" text="QV EFZ BESTANDEN">
      <formula>NOT(ISERROR(SEARCH("QV EFZ BESTANDEN",R71)))</formula>
    </cfRule>
    <cfRule type="containsText" dxfId="19" priority="23" operator="containsText" text="unvollständige Angaben">
      <formula>NOT(ISERROR(SEARCH("unvollständige Angaben",R71)))</formula>
    </cfRule>
    <cfRule type="containsText" dxfId="18" priority="24" operator="containsText" text="QV EFZ NICHT BESTANDEN">
      <formula>NOT(ISERROR(SEARCH("QV EFZ NICHT BESTANDEN",R71)))</formula>
    </cfRule>
  </conditionalFormatting>
  <conditionalFormatting sqref="AA54:AB54 AA59:AB59 AA57:AB57 AB60">
    <cfRule type="cellIs" dxfId="17" priority="18" operator="lessThan">
      <formula>0</formula>
    </cfRule>
  </conditionalFormatting>
  <conditionalFormatting sqref="AA58:AB58">
    <cfRule type="cellIs" dxfId="16" priority="17" operator="lessThan">
      <formula>0</formula>
    </cfRule>
  </conditionalFormatting>
  <conditionalFormatting sqref="S69">
    <cfRule type="containsText" dxfId="15" priority="13" operator="containsText" text="EFZ nicht bestanden">
      <formula>NOT(ISERROR(SEARCH("EFZ nicht bestanden",S69)))</formula>
    </cfRule>
    <cfRule type="containsText" dxfId="14" priority="14" operator="containsText" text="EFZ bestanden">
      <formula>NOT(ISERROR(SEARCH("EFZ bestanden",S69)))</formula>
    </cfRule>
  </conditionalFormatting>
  <conditionalFormatting sqref="W63:X63 W65:X65 W67:X67">
    <cfRule type="expression" dxfId="13" priority="15">
      <formula>AND(ISNUMBER($W63),NOT($AA63))</formula>
    </cfRule>
    <cfRule type="expression" dxfId="12" priority="16">
      <formula>AND(ISNUMBER($W63),$AA63)</formula>
    </cfRule>
  </conditionalFormatting>
  <conditionalFormatting sqref="AA60">
    <cfRule type="cellIs" dxfId="11" priority="12" operator="lessThan">
      <formula>0</formula>
    </cfRule>
  </conditionalFormatting>
  <conditionalFormatting sqref="S69:X69">
    <cfRule type="containsText" dxfId="10" priority="8" operator="containsText" text="betrieblicher Teil nicht bestanden">
      <formula>NOT(ISERROR(SEARCH("betrieblicher Teil nicht bestanden",S69)))</formula>
    </cfRule>
    <cfRule type="containsText" dxfId="9" priority="9" operator="containsText" text="betrieblicher Teil bestanden">
      <formula>NOT(ISERROR(SEARCH("betrieblicher Teil bestanden",S69)))</formula>
    </cfRule>
    <cfRule type="containsText" dxfId="8" priority="10" operator="containsText" text="BERUF NICHT BESTANDEN">
      <formula>NOT(ISERROR(SEARCH("BERUF NICHT BESTANDEN",S69)))</formula>
    </cfRule>
    <cfRule type="containsText" dxfId="7" priority="11" operator="containsText" text="BERUF BESTANDEN">
      <formula>NOT(ISERROR(SEARCH("BERUF BESTANDEN",S69)))</formula>
    </cfRule>
  </conditionalFormatting>
  <conditionalFormatting sqref="R72">
    <cfRule type="containsText" dxfId="6" priority="6" operator="containsText" text="EFZ nicht bestanden">
      <formula>NOT(ISERROR(SEARCH("EFZ nicht bestanden",R72)))</formula>
    </cfRule>
    <cfRule type="containsText" dxfId="5" priority="7" operator="containsText" text="EFZ bestanden">
      <formula>NOT(ISERROR(SEARCH("EFZ bestanden",R72)))</formula>
    </cfRule>
  </conditionalFormatting>
  <conditionalFormatting sqref="R72">
    <cfRule type="containsText" dxfId="4" priority="2" operator="containsText" text="QV EFZ NICHT BESTANDEN">
      <formula>NOT(ISERROR(SEARCH("QV EFZ NICHT BESTANDEN",R72)))</formula>
    </cfRule>
    <cfRule type="containsText" dxfId="3" priority="3" operator="containsText" text="QV EFZ BESTANDEN">
      <formula>NOT(ISERROR(SEARCH("QV EFZ BESTANDEN",R72)))</formula>
    </cfRule>
    <cfRule type="containsText" dxfId="2" priority="4" operator="containsText" text="unvollständige Angaben">
      <formula>NOT(ISERROR(SEARCH("unvollständige Angaben",R72)))</formula>
    </cfRule>
    <cfRule type="containsText" dxfId="1" priority="5" operator="containsText" text="QV EFZ NICHT BESTANDEN">
      <formula>NOT(ISERROR(SEARCH("QV EFZ NICHT BESTANDEN",R72)))</formula>
    </cfRule>
  </conditionalFormatting>
  <conditionalFormatting sqref="R72:Y72">
    <cfRule type="containsText" dxfId="0" priority="1" operator="containsText" text="Sie sind im Rang!">
      <formula>NOT(ISERROR(SEARCH("Sie sind im Rang!",R72)))</formula>
    </cfRule>
  </conditionalFormatting>
  <dataValidations count="1">
    <dataValidation allowBlank="1" showInputMessage="1" showErrorMessage="1" errorTitle="Ungültige Note" error="Es können nur ganze oder halbe Noten von 1.0 bis 6.0 eingegeben werden." sqref="P28:Q28 R60" xr:uid="{00000000-0002-0000-0000-000000000000}"/>
  </dataValidations>
  <pageMargins left="0.70866141732283472" right="0.70866141732283472" top="0.78740157480314965" bottom="0.78740157480314965" header="0.31496062992125984" footer="0.31496062992125984"/>
  <pageSetup paperSize="9" scale="73"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
  <sheetViews>
    <sheetView showGridLines="0" showRowColHeaders="0" topLeftCell="A7" zoomScale="70" zoomScaleNormal="70" workbookViewId="0">
      <selection activeCell="Q14" sqref="Q14"/>
    </sheetView>
  </sheetViews>
  <sheetFormatPr baseColWidth="10" defaultColWidth="11.3984375" defaultRowHeight="13.5"/>
  <cols>
    <col min="1" max="1" width="15.86328125" style="2" customWidth="1"/>
    <col min="2" max="2" width="41.3984375" style="2" customWidth="1"/>
    <col min="3" max="3" width="13.86328125" style="2" customWidth="1"/>
    <col min="4" max="4" width="16.3984375" style="2" customWidth="1"/>
    <col min="5" max="5" width="14.73046875" style="2" customWidth="1"/>
    <col min="6" max="6" width="25.1328125" style="2" customWidth="1"/>
    <col min="7" max="7" width="5" style="2" customWidth="1"/>
    <col min="8" max="8" width="15.1328125" style="2" customWidth="1"/>
    <col min="9" max="9" width="25" style="2" customWidth="1"/>
    <col min="10" max="10" width="20.73046875" style="2" customWidth="1"/>
    <col min="11" max="11" width="15.265625" style="2" customWidth="1"/>
    <col min="12" max="12" width="14.3984375" style="2" customWidth="1"/>
    <col min="13" max="13" width="24.265625" style="2" customWidth="1"/>
    <col min="14" max="14" width="5.59765625" style="2" customWidth="1"/>
    <col min="15" max="15" width="16.59765625" style="2" customWidth="1"/>
    <col min="16" max="16" width="23.59765625" style="2" customWidth="1"/>
    <col min="17" max="18" width="14.73046875" style="2" customWidth="1"/>
    <col min="19" max="19" width="16.86328125" style="2" customWidth="1"/>
    <col min="20" max="20" width="26.265625" style="2" customWidth="1"/>
    <col min="21" max="16384" width="11.3984375" style="2"/>
  </cols>
  <sheetData>
    <row r="1" spans="1:20" ht="53.25" customHeight="1">
      <c r="A1" s="246" t="s">
        <v>158</v>
      </c>
      <c r="B1" s="246"/>
      <c r="C1" s="246"/>
      <c r="D1" s="246"/>
      <c r="E1" s="246"/>
      <c r="F1" s="246"/>
      <c r="H1" s="243" t="s">
        <v>153</v>
      </c>
      <c r="I1" s="244"/>
      <c r="J1" s="244"/>
      <c r="K1" s="244"/>
      <c r="L1" s="244"/>
      <c r="M1" s="244"/>
      <c r="N1" s="244"/>
      <c r="O1" s="244"/>
      <c r="P1" s="244"/>
      <c r="Q1" s="245"/>
      <c r="R1" s="245"/>
    </row>
    <row r="2" spans="1:20" ht="13.9">
      <c r="A2" s="109" t="s">
        <v>131</v>
      </c>
      <c r="H2" s="109" t="s">
        <v>65</v>
      </c>
    </row>
    <row r="3" spans="1:20" ht="24.75" customHeight="1">
      <c r="A3" s="1"/>
      <c r="B3" s="1"/>
      <c r="C3" s="1"/>
      <c r="D3" s="1"/>
      <c r="E3" s="1"/>
      <c r="F3" s="1"/>
      <c r="H3" s="1" t="s">
        <v>154</v>
      </c>
      <c r="I3" s="1"/>
      <c r="J3" s="1"/>
      <c r="K3" s="1"/>
      <c r="L3" s="1"/>
      <c r="M3" s="3"/>
      <c r="N3" s="1"/>
      <c r="O3" s="1" t="s">
        <v>155</v>
      </c>
      <c r="P3" s="5"/>
      <c r="Q3" s="5"/>
      <c r="R3" s="5"/>
      <c r="S3" s="5"/>
      <c r="T3" s="5"/>
    </row>
    <row r="4" spans="1:20" ht="27.75">
      <c r="A4" s="121" t="s">
        <v>156</v>
      </c>
      <c r="B4" s="121" t="s">
        <v>0</v>
      </c>
      <c r="C4" s="121" t="s">
        <v>12</v>
      </c>
      <c r="D4" s="121" t="s">
        <v>13</v>
      </c>
      <c r="E4" s="121" t="s">
        <v>14</v>
      </c>
      <c r="F4" s="121" t="s">
        <v>123</v>
      </c>
      <c r="H4" s="120" t="s">
        <v>156</v>
      </c>
      <c r="I4" s="120" t="s">
        <v>0</v>
      </c>
      <c r="J4" s="120" t="s">
        <v>12</v>
      </c>
      <c r="K4" s="120" t="s">
        <v>13</v>
      </c>
      <c r="L4" s="120" t="s">
        <v>14</v>
      </c>
      <c r="M4" s="120" t="s">
        <v>157</v>
      </c>
      <c r="N4" s="108"/>
      <c r="O4" s="120" t="s">
        <v>156</v>
      </c>
      <c r="P4" s="120" t="s">
        <v>0</v>
      </c>
      <c r="Q4" s="120" t="s">
        <v>12</v>
      </c>
      <c r="R4" s="120" t="s">
        <v>13</v>
      </c>
      <c r="S4" s="120" t="s">
        <v>14</v>
      </c>
      <c r="T4" s="120" t="s">
        <v>26</v>
      </c>
    </row>
    <row r="5" spans="1:20" ht="39" customHeight="1">
      <c r="A5" s="253" t="s">
        <v>1</v>
      </c>
      <c r="B5" s="128" t="s">
        <v>2</v>
      </c>
      <c r="C5" s="128" t="s">
        <v>3</v>
      </c>
      <c r="D5" s="129">
        <v>0.5</v>
      </c>
      <c r="E5" s="254" t="s">
        <v>3</v>
      </c>
      <c r="F5" s="249" t="s">
        <v>122</v>
      </c>
      <c r="H5" s="111" t="s">
        <v>21</v>
      </c>
      <c r="I5" s="110" t="s">
        <v>22</v>
      </c>
      <c r="J5" s="263" t="s">
        <v>128</v>
      </c>
      <c r="K5" s="264">
        <v>1</v>
      </c>
      <c r="L5" s="263" t="s">
        <v>3</v>
      </c>
      <c r="M5" s="266" t="s">
        <v>92</v>
      </c>
      <c r="O5" s="267" t="s">
        <v>163</v>
      </c>
      <c r="P5" s="110" t="s">
        <v>2</v>
      </c>
      <c r="Q5" s="110" t="s">
        <v>3</v>
      </c>
      <c r="R5" s="112">
        <v>0.5</v>
      </c>
      <c r="S5" s="268" t="s">
        <v>3</v>
      </c>
      <c r="T5" s="266" t="s">
        <v>5</v>
      </c>
    </row>
    <row r="6" spans="1:20" ht="74.25" customHeight="1">
      <c r="A6" s="253"/>
      <c r="B6" s="128" t="s">
        <v>136</v>
      </c>
      <c r="C6" s="128" t="s">
        <v>3</v>
      </c>
      <c r="D6" s="129">
        <v>0.5</v>
      </c>
      <c r="E6" s="254"/>
      <c r="F6" s="249"/>
      <c r="H6" s="111" t="s">
        <v>23</v>
      </c>
      <c r="I6" s="110" t="s">
        <v>24</v>
      </c>
      <c r="J6" s="263"/>
      <c r="K6" s="265"/>
      <c r="L6" s="263"/>
      <c r="M6" s="266"/>
      <c r="O6" s="267"/>
      <c r="P6" s="110" t="s">
        <v>159</v>
      </c>
      <c r="Q6" s="110" t="s">
        <v>3</v>
      </c>
      <c r="R6" s="112">
        <v>0.5</v>
      </c>
      <c r="S6" s="268"/>
      <c r="T6" s="266"/>
    </row>
    <row r="7" spans="1:20" ht="74.25" customHeight="1">
      <c r="A7" s="250" t="s">
        <v>6</v>
      </c>
      <c r="B7" s="122" t="s">
        <v>2</v>
      </c>
      <c r="C7" s="122" t="s">
        <v>3</v>
      </c>
      <c r="D7" s="123">
        <v>0.5</v>
      </c>
      <c r="E7" s="251" t="s">
        <v>3</v>
      </c>
      <c r="F7" s="252" t="s">
        <v>122</v>
      </c>
      <c r="H7" s="115" t="s">
        <v>17</v>
      </c>
      <c r="I7" s="113" t="s">
        <v>9</v>
      </c>
      <c r="J7" s="113" t="s">
        <v>3</v>
      </c>
      <c r="K7" s="117" t="s">
        <v>18</v>
      </c>
      <c r="L7" s="114" t="s">
        <v>3</v>
      </c>
      <c r="M7" s="117" t="s">
        <v>19</v>
      </c>
      <c r="O7" s="269" t="s">
        <v>164</v>
      </c>
      <c r="P7" s="113" t="s">
        <v>2</v>
      </c>
      <c r="Q7" s="113" t="s">
        <v>3</v>
      </c>
      <c r="R7" s="116">
        <v>0.5</v>
      </c>
      <c r="S7" s="270" t="s">
        <v>3</v>
      </c>
      <c r="T7" s="271" t="s">
        <v>5</v>
      </c>
    </row>
    <row r="8" spans="1:20" ht="80.25" customHeight="1">
      <c r="A8" s="250"/>
      <c r="B8" s="122" t="s">
        <v>137</v>
      </c>
      <c r="C8" s="122" t="s">
        <v>3</v>
      </c>
      <c r="D8" s="123">
        <v>0.5</v>
      </c>
      <c r="E8" s="251"/>
      <c r="F8" s="252"/>
      <c r="H8" s="111" t="s">
        <v>20</v>
      </c>
      <c r="I8" s="110" t="s">
        <v>15</v>
      </c>
      <c r="J8" s="110"/>
      <c r="K8" s="118" t="s">
        <v>18</v>
      </c>
      <c r="L8" s="119" t="s">
        <v>3</v>
      </c>
      <c r="M8" s="118" t="s">
        <v>19</v>
      </c>
      <c r="O8" s="269"/>
      <c r="P8" s="113" t="s">
        <v>160</v>
      </c>
      <c r="Q8" s="113" t="s">
        <v>3</v>
      </c>
      <c r="R8" s="116">
        <v>0.5</v>
      </c>
      <c r="S8" s="270"/>
      <c r="T8" s="271"/>
    </row>
    <row r="9" spans="1:20" ht="57.75" customHeight="1">
      <c r="A9" s="253" t="s">
        <v>7</v>
      </c>
      <c r="B9" s="128" t="s">
        <v>206</v>
      </c>
      <c r="C9" s="128" t="s">
        <v>3</v>
      </c>
      <c r="D9" s="129">
        <v>0.5</v>
      </c>
      <c r="E9" s="254" t="s">
        <v>3</v>
      </c>
      <c r="F9" s="249" t="s">
        <v>122</v>
      </c>
      <c r="H9" s="272" t="s">
        <v>25</v>
      </c>
      <c r="I9" s="272"/>
      <c r="J9" s="272"/>
      <c r="K9" s="272"/>
      <c r="L9" s="272"/>
      <c r="M9" s="272"/>
      <c r="N9" s="4"/>
      <c r="O9" s="267" t="s">
        <v>165</v>
      </c>
      <c r="P9" s="110" t="s">
        <v>2</v>
      </c>
      <c r="Q9" s="110" t="s">
        <v>3</v>
      </c>
      <c r="R9" s="112">
        <v>0.5</v>
      </c>
      <c r="S9" s="268" t="s">
        <v>3</v>
      </c>
      <c r="T9" s="266" t="s">
        <v>5</v>
      </c>
    </row>
    <row r="10" spans="1:20" ht="90.75" customHeight="1">
      <c r="A10" s="253"/>
      <c r="B10" s="128" t="s">
        <v>173</v>
      </c>
      <c r="C10" s="128" t="s">
        <v>3</v>
      </c>
      <c r="D10" s="129">
        <v>0.5</v>
      </c>
      <c r="E10" s="254"/>
      <c r="F10" s="249"/>
      <c r="H10" s="107"/>
      <c r="I10" s="107"/>
      <c r="J10" s="107"/>
      <c r="K10" s="107"/>
      <c r="L10" s="107"/>
      <c r="M10" s="107"/>
      <c r="N10" s="1"/>
      <c r="O10" s="267"/>
      <c r="P10" s="110" t="s">
        <v>160</v>
      </c>
      <c r="Q10" s="110" t="s">
        <v>3</v>
      </c>
      <c r="R10" s="112">
        <v>0.5</v>
      </c>
      <c r="S10" s="268"/>
      <c r="T10" s="266"/>
    </row>
    <row r="11" spans="1:20" ht="28.5" customHeight="1">
      <c r="A11" s="250" t="s">
        <v>8</v>
      </c>
      <c r="B11" s="122" t="s">
        <v>9</v>
      </c>
      <c r="C11" s="122" t="s">
        <v>3</v>
      </c>
      <c r="D11" s="123">
        <v>0.5</v>
      </c>
      <c r="E11" s="251" t="s">
        <v>3</v>
      </c>
      <c r="F11" s="252" t="s">
        <v>122</v>
      </c>
      <c r="H11" s="107"/>
      <c r="I11" s="107"/>
      <c r="J11" s="107"/>
      <c r="K11" s="107"/>
      <c r="L11" s="107"/>
      <c r="M11" s="107"/>
      <c r="N11" s="108"/>
      <c r="O11" s="269" t="s">
        <v>27</v>
      </c>
      <c r="P11" s="113" t="s">
        <v>9</v>
      </c>
      <c r="Q11" s="113" t="s">
        <v>3</v>
      </c>
      <c r="R11" s="116">
        <v>0.5</v>
      </c>
      <c r="S11" s="270" t="s">
        <v>4</v>
      </c>
      <c r="T11" s="271" t="s">
        <v>5</v>
      </c>
    </row>
    <row r="12" spans="1:20" ht="60" customHeight="1">
      <c r="A12" s="250"/>
      <c r="B12" s="122" t="s">
        <v>173</v>
      </c>
      <c r="C12" s="122" t="s">
        <v>3</v>
      </c>
      <c r="D12" s="123">
        <v>0.5</v>
      </c>
      <c r="E12" s="251"/>
      <c r="F12" s="252"/>
      <c r="H12" s="107"/>
      <c r="I12" s="107"/>
      <c r="J12" s="107"/>
      <c r="K12" s="107"/>
      <c r="L12" s="107"/>
      <c r="M12" s="107"/>
      <c r="O12" s="269"/>
      <c r="P12" s="113" t="s">
        <v>161</v>
      </c>
      <c r="Q12" s="113" t="s">
        <v>3</v>
      </c>
      <c r="R12" s="116">
        <v>0.5</v>
      </c>
      <c r="S12" s="270"/>
      <c r="T12" s="271"/>
    </row>
    <row r="13" spans="1:20" ht="40.5" customHeight="1">
      <c r="A13" s="255" t="s">
        <v>10</v>
      </c>
      <c r="B13" s="128" t="s">
        <v>9</v>
      </c>
      <c r="C13" s="128" t="s">
        <v>3</v>
      </c>
      <c r="D13" s="129">
        <v>0.5</v>
      </c>
      <c r="E13" s="254" t="s">
        <v>3</v>
      </c>
      <c r="F13" s="249" t="s">
        <v>122</v>
      </c>
      <c r="H13" s="107"/>
      <c r="I13" s="107"/>
      <c r="J13" s="107"/>
      <c r="K13" s="107"/>
      <c r="L13" s="107"/>
      <c r="M13" s="107"/>
      <c r="O13" s="111" t="s">
        <v>166</v>
      </c>
      <c r="P13" s="110" t="s">
        <v>175</v>
      </c>
      <c r="Q13" s="110" t="s">
        <v>3</v>
      </c>
      <c r="R13" s="118" t="s">
        <v>18</v>
      </c>
      <c r="S13" s="157" t="s">
        <v>4</v>
      </c>
      <c r="T13" s="118" t="s">
        <v>11</v>
      </c>
    </row>
    <row r="14" spans="1:20" ht="61.5" customHeight="1">
      <c r="A14" s="256"/>
      <c r="B14" s="128" t="s">
        <v>172</v>
      </c>
      <c r="C14" s="128" t="s">
        <v>3</v>
      </c>
      <c r="D14" s="129">
        <v>0.5</v>
      </c>
      <c r="E14" s="254"/>
      <c r="F14" s="249"/>
      <c r="H14" s="107"/>
      <c r="I14" s="107"/>
      <c r="J14" s="107"/>
      <c r="K14" s="107"/>
      <c r="L14" s="107"/>
      <c r="M14" s="107"/>
      <c r="O14" s="115" t="s">
        <v>167</v>
      </c>
      <c r="P14" s="113" t="s">
        <v>176</v>
      </c>
      <c r="Q14" s="113" t="s">
        <v>208</v>
      </c>
      <c r="R14" s="117" t="s">
        <v>18</v>
      </c>
      <c r="S14" s="158" t="s">
        <v>4</v>
      </c>
      <c r="T14" s="117" t="s">
        <v>5</v>
      </c>
    </row>
    <row r="15" spans="1:20" ht="48.75" customHeight="1">
      <c r="A15" s="257" t="s">
        <v>119</v>
      </c>
      <c r="B15" s="122" t="s">
        <v>9</v>
      </c>
      <c r="C15" s="122" t="s">
        <v>3</v>
      </c>
      <c r="D15" s="123">
        <v>0.5</v>
      </c>
      <c r="E15" s="251" t="s">
        <v>3</v>
      </c>
      <c r="F15" s="252" t="s">
        <v>122</v>
      </c>
      <c r="H15" s="107"/>
      <c r="I15" s="107"/>
      <c r="J15" s="107"/>
      <c r="K15" s="107"/>
      <c r="L15" s="107"/>
      <c r="M15" s="107"/>
      <c r="O15" s="267" t="s">
        <v>28</v>
      </c>
      <c r="P15" s="110" t="s">
        <v>168</v>
      </c>
      <c r="Q15" s="110" t="s">
        <v>3</v>
      </c>
      <c r="R15" s="112">
        <v>0.5</v>
      </c>
      <c r="S15" s="268" t="s">
        <v>4</v>
      </c>
      <c r="T15" s="266" t="s">
        <v>5</v>
      </c>
    </row>
    <row r="16" spans="1:20" ht="44.25" customHeight="1">
      <c r="A16" s="258"/>
      <c r="B16" s="122" t="s">
        <v>171</v>
      </c>
      <c r="C16" s="122" t="s">
        <v>3</v>
      </c>
      <c r="D16" s="123">
        <v>0.5</v>
      </c>
      <c r="E16" s="251"/>
      <c r="F16" s="252"/>
      <c r="H16" s="107"/>
      <c r="I16" s="107"/>
      <c r="J16" s="107"/>
      <c r="K16" s="107"/>
      <c r="L16" s="107"/>
      <c r="M16" s="107"/>
      <c r="O16" s="267"/>
      <c r="P16" s="110" t="s">
        <v>129</v>
      </c>
      <c r="Q16" s="110" t="s">
        <v>3</v>
      </c>
      <c r="R16" s="112">
        <v>0.5</v>
      </c>
      <c r="S16" s="268"/>
      <c r="T16" s="266"/>
    </row>
    <row r="17" spans="1:20" ht="33.75" customHeight="1">
      <c r="A17" s="255" t="s">
        <v>170</v>
      </c>
      <c r="B17" s="259" t="s">
        <v>169</v>
      </c>
      <c r="C17" s="259" t="s">
        <v>3</v>
      </c>
      <c r="D17" s="261">
        <v>1</v>
      </c>
      <c r="E17" s="254" t="s">
        <v>3</v>
      </c>
      <c r="F17" s="249" t="s">
        <v>122</v>
      </c>
      <c r="H17" s="107"/>
      <c r="I17" s="107"/>
      <c r="J17" s="107"/>
      <c r="K17" s="107"/>
      <c r="L17" s="107"/>
      <c r="M17" s="107"/>
      <c r="O17" s="272" t="s">
        <v>180</v>
      </c>
      <c r="P17" s="272"/>
      <c r="Q17" s="272"/>
      <c r="R17" s="272"/>
      <c r="S17" s="272"/>
      <c r="T17" s="272"/>
    </row>
    <row r="18" spans="1:20" ht="44.25" customHeight="1">
      <c r="A18" s="256"/>
      <c r="B18" s="260"/>
      <c r="C18" s="260" t="s">
        <v>3</v>
      </c>
      <c r="D18" s="262" t="s">
        <v>16</v>
      </c>
      <c r="E18" s="254"/>
      <c r="F18" s="249"/>
      <c r="H18" s="5"/>
      <c r="I18" s="5"/>
      <c r="J18" s="5"/>
      <c r="K18" s="5"/>
      <c r="L18" s="5"/>
      <c r="M18" s="5"/>
      <c r="N18" s="5"/>
      <c r="O18" s="273" t="s">
        <v>130</v>
      </c>
      <c r="P18" s="274"/>
      <c r="Q18" s="274"/>
      <c r="R18" s="274"/>
      <c r="S18" s="274"/>
      <c r="T18" s="275"/>
    </row>
    <row r="19" spans="1:20" ht="81" customHeight="1">
      <c r="A19" s="124" t="s">
        <v>120</v>
      </c>
      <c r="B19" s="122" t="s">
        <v>173</v>
      </c>
      <c r="C19" s="122" t="s">
        <v>174</v>
      </c>
      <c r="D19" s="125">
        <v>1</v>
      </c>
      <c r="E19" s="126" t="s">
        <v>3</v>
      </c>
      <c r="F19" s="127" t="s">
        <v>122</v>
      </c>
      <c r="H19" s="5"/>
      <c r="I19" s="5"/>
      <c r="J19" s="5"/>
      <c r="K19" s="5"/>
      <c r="L19" s="5"/>
      <c r="M19" s="5"/>
      <c r="N19" s="5"/>
      <c r="O19" s="272" t="s">
        <v>29</v>
      </c>
      <c r="P19" s="272"/>
      <c r="Q19" s="272"/>
      <c r="R19" s="272"/>
      <c r="S19" s="272"/>
      <c r="T19" s="272"/>
    </row>
    <row r="20" spans="1:20" ht="45.75" customHeight="1">
      <c r="A20" s="255" t="s">
        <v>118</v>
      </c>
      <c r="B20" s="128" t="s">
        <v>124</v>
      </c>
      <c r="C20" s="128" t="s">
        <v>3</v>
      </c>
      <c r="D20" s="129">
        <v>0.5</v>
      </c>
      <c r="E20" s="254" t="s">
        <v>3</v>
      </c>
      <c r="F20" s="249" t="s">
        <v>122</v>
      </c>
    </row>
    <row r="21" spans="1:20" ht="52.5" customHeight="1">
      <c r="A21" s="256"/>
      <c r="B21" s="128" t="s">
        <v>30</v>
      </c>
      <c r="C21" s="128" t="s">
        <v>3</v>
      </c>
      <c r="D21" s="129">
        <v>0.5</v>
      </c>
      <c r="E21" s="254"/>
      <c r="F21" s="249"/>
    </row>
    <row r="23" spans="1:20" ht="34.5" customHeight="1">
      <c r="A23" s="247" t="s">
        <v>179</v>
      </c>
      <c r="B23" s="248"/>
      <c r="C23" s="248"/>
      <c r="D23" s="248"/>
      <c r="E23" s="248"/>
      <c r="F23" s="248"/>
    </row>
  </sheetData>
  <sheetProtection algorithmName="SHA-512" hashValue="MYWAS1808YBkl8Dfh6xCdOCJYgxnmYOLD5CWuS58TgKq9infcNSbyXVyZoUbqXBAYIkiItmYjfU5lH3YgTXS4Q==" saltValue="ZXaA5NAC86hOOEcT0grgrg==" spinCount="100000" sheet="1" selectLockedCells="1" selectUnlockedCells="1"/>
  <mergeCells count="53">
    <mergeCell ref="O19:T19"/>
    <mergeCell ref="O15:O16"/>
    <mergeCell ref="S15:S16"/>
    <mergeCell ref="T15:T16"/>
    <mergeCell ref="O17:T17"/>
    <mergeCell ref="O18:T18"/>
    <mergeCell ref="H9:M9"/>
    <mergeCell ref="O9:O10"/>
    <mergeCell ref="S9:S10"/>
    <mergeCell ref="T9:T10"/>
    <mergeCell ref="O11:O12"/>
    <mergeCell ref="S11:S12"/>
    <mergeCell ref="T11:T12"/>
    <mergeCell ref="S5:S6"/>
    <mergeCell ref="T5:T6"/>
    <mergeCell ref="O7:O8"/>
    <mergeCell ref="S7:S8"/>
    <mergeCell ref="T7:T8"/>
    <mergeCell ref="J5:J6"/>
    <mergeCell ref="K5:K6"/>
    <mergeCell ref="L5:L6"/>
    <mergeCell ref="M5:M6"/>
    <mergeCell ref="O5:O6"/>
    <mergeCell ref="E20:E21"/>
    <mergeCell ref="F20:F21"/>
    <mergeCell ref="A15:A16"/>
    <mergeCell ref="A13:A14"/>
    <mergeCell ref="A17:A18"/>
    <mergeCell ref="F13:F14"/>
    <mergeCell ref="F15:F16"/>
    <mergeCell ref="F17:F18"/>
    <mergeCell ref="E13:E14"/>
    <mergeCell ref="B17:B18"/>
    <mergeCell ref="C17:C18"/>
    <mergeCell ref="D17:D18"/>
    <mergeCell ref="E15:E16"/>
    <mergeCell ref="E17:E18"/>
    <mergeCell ref="H1:R1"/>
    <mergeCell ref="A1:F1"/>
    <mergeCell ref="A23:F23"/>
    <mergeCell ref="F9:F10"/>
    <mergeCell ref="A11:A12"/>
    <mergeCell ref="E11:E12"/>
    <mergeCell ref="F11:F12"/>
    <mergeCell ref="A5:A6"/>
    <mergeCell ref="E5:E6"/>
    <mergeCell ref="F5:F6"/>
    <mergeCell ref="A7:A8"/>
    <mergeCell ref="E7:E8"/>
    <mergeCell ref="F7:F8"/>
    <mergeCell ref="A9:A10"/>
    <mergeCell ref="E9:E10"/>
    <mergeCell ref="A20:A21"/>
  </mergeCells>
  <pageMargins left="0.70866141732283472" right="0.70866141732283472" top="0.78740157480314965" bottom="0.78740157480314965" header="0.31496062992125984" footer="0.31496062992125984"/>
  <pageSetup paperSize="9" scale="6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8"/>
  <sheetViews>
    <sheetView showGridLines="0" showRowColHeaders="0" zoomScaleNormal="100" workbookViewId="0">
      <selection sqref="A1:B1"/>
    </sheetView>
  </sheetViews>
  <sheetFormatPr baseColWidth="10" defaultColWidth="11.3984375" defaultRowHeight="15.75" customHeight="1"/>
  <cols>
    <col min="1" max="1" width="16.59765625" style="135" customWidth="1"/>
    <col min="2" max="3" width="71.73046875" style="135" customWidth="1"/>
    <col min="4" max="4" width="2.1328125" style="135" customWidth="1"/>
    <col min="5" max="5" width="5.73046875" style="135" customWidth="1"/>
    <col min="6" max="6" width="40.73046875" style="135" customWidth="1"/>
    <col min="7" max="12" width="11.3984375" style="135"/>
    <col min="13" max="13" width="23.59765625" style="135" customWidth="1"/>
    <col min="14" max="16384" width="11.3984375" style="135"/>
  </cols>
  <sheetData>
    <row r="1" spans="1:12" s="130" customFormat="1" ht="30" customHeight="1">
      <c r="A1" s="279" t="s">
        <v>178</v>
      </c>
      <c r="B1" s="279"/>
      <c r="C1" s="161"/>
      <c r="D1" s="137"/>
      <c r="E1" s="286" t="s">
        <v>132</v>
      </c>
      <c r="F1" s="286"/>
      <c r="G1" s="286"/>
      <c r="H1" s="286"/>
      <c r="I1" s="286"/>
      <c r="J1" s="286"/>
    </row>
    <row r="2" spans="1:12" s="131" customFormat="1" ht="15.75" customHeight="1">
      <c r="A2" s="278" t="s">
        <v>96</v>
      </c>
      <c r="B2" s="278"/>
      <c r="C2" s="160"/>
      <c r="D2" s="138"/>
      <c r="E2" s="283" t="s">
        <v>31</v>
      </c>
      <c r="F2" s="284"/>
      <c r="G2" s="284"/>
      <c r="H2" s="284"/>
      <c r="I2" s="284"/>
      <c r="J2" s="284"/>
      <c r="K2" s="285"/>
    </row>
    <row r="3" spans="1:12" s="131" customFormat="1" ht="15.75" customHeight="1">
      <c r="A3" s="134" t="s">
        <v>97</v>
      </c>
      <c r="B3" s="133"/>
      <c r="C3" s="133"/>
      <c r="D3" s="139"/>
      <c r="E3" s="159">
        <v>1</v>
      </c>
      <c r="F3" s="287" t="s">
        <v>32</v>
      </c>
      <c r="G3" s="285"/>
      <c r="H3" s="285"/>
      <c r="I3" s="285"/>
      <c r="J3" s="285"/>
    </row>
    <row r="4" spans="1:12" s="131" customFormat="1" ht="23.25" customHeight="1">
      <c r="A4" s="132">
        <v>1</v>
      </c>
      <c r="B4" s="132" t="s">
        <v>98</v>
      </c>
      <c r="C4" s="132"/>
      <c r="D4" s="139"/>
      <c r="E4" s="159">
        <v>2</v>
      </c>
      <c r="F4" s="287" t="s">
        <v>33</v>
      </c>
      <c r="G4" s="285"/>
      <c r="H4" s="285"/>
      <c r="I4" s="285"/>
      <c r="J4" s="285"/>
    </row>
    <row r="5" spans="1:12" s="131" customFormat="1" ht="24.75" customHeight="1">
      <c r="A5" s="132"/>
      <c r="B5" s="132" t="s">
        <v>99</v>
      </c>
      <c r="C5" s="132"/>
      <c r="D5" s="139"/>
      <c r="E5" s="159">
        <v>3</v>
      </c>
      <c r="F5" s="287" t="s">
        <v>34</v>
      </c>
      <c r="G5" s="285"/>
      <c r="H5" s="285"/>
      <c r="I5" s="285"/>
      <c r="J5" s="285"/>
    </row>
    <row r="6" spans="1:12" s="131" customFormat="1" ht="32.25" customHeight="1">
      <c r="A6" s="132"/>
      <c r="B6" s="132" t="s">
        <v>100</v>
      </c>
      <c r="C6" s="132"/>
      <c r="D6" s="139"/>
      <c r="E6" s="159"/>
      <c r="F6" s="159"/>
      <c r="G6" s="171"/>
      <c r="H6" s="171"/>
      <c r="I6" s="171"/>
      <c r="J6" s="171"/>
    </row>
    <row r="7" spans="1:12" s="131" customFormat="1" ht="23.25" customHeight="1">
      <c r="A7" s="132"/>
      <c r="B7" s="132" t="s">
        <v>101</v>
      </c>
      <c r="C7" s="132"/>
      <c r="D7" s="139"/>
      <c r="E7" s="283" t="s">
        <v>133</v>
      </c>
      <c r="F7" s="284"/>
      <c r="G7" s="284"/>
      <c r="H7" s="284"/>
      <c r="I7" s="284"/>
      <c r="J7" s="284"/>
      <c r="K7" s="285"/>
    </row>
    <row r="8" spans="1:12" s="131" customFormat="1" ht="24" customHeight="1">
      <c r="A8" s="132"/>
      <c r="B8" s="132" t="s">
        <v>102</v>
      </c>
      <c r="C8" s="132"/>
      <c r="D8" s="139"/>
      <c r="E8" s="159">
        <v>1</v>
      </c>
      <c r="F8" s="287" t="s">
        <v>35</v>
      </c>
      <c r="G8" s="285"/>
      <c r="H8" s="285"/>
      <c r="I8" s="285"/>
      <c r="J8" s="285"/>
      <c r="K8" s="285"/>
      <c r="L8" s="285"/>
    </row>
    <row r="9" spans="1:12" s="131" customFormat="1" ht="69.75" customHeight="1">
      <c r="A9" s="132">
        <v>2</v>
      </c>
      <c r="B9" s="276" t="s">
        <v>177</v>
      </c>
      <c r="C9" s="277"/>
      <c r="D9" s="139"/>
      <c r="E9" s="159">
        <v>2</v>
      </c>
      <c r="F9" s="287" t="s">
        <v>36</v>
      </c>
      <c r="G9" s="285"/>
      <c r="H9" s="285"/>
      <c r="I9" s="285"/>
      <c r="J9" s="285"/>
      <c r="K9" s="285"/>
    </row>
    <row r="10" spans="1:12" s="131" customFormat="1" ht="36.75" customHeight="1">
      <c r="A10" s="278" t="s">
        <v>38</v>
      </c>
      <c r="B10" s="278"/>
      <c r="C10" s="160"/>
      <c r="D10" s="139"/>
      <c r="E10" s="159">
        <v>3</v>
      </c>
      <c r="F10" s="287" t="s">
        <v>37</v>
      </c>
      <c r="G10" s="285"/>
      <c r="H10" s="285"/>
      <c r="I10" s="285"/>
      <c r="J10" s="285"/>
      <c r="K10" s="285"/>
    </row>
    <row r="11" spans="1:12" s="131" customFormat="1" ht="22.5" customHeight="1">
      <c r="A11" s="134" t="s">
        <v>103</v>
      </c>
      <c r="B11" s="133"/>
      <c r="C11" s="133"/>
      <c r="D11" s="139"/>
      <c r="E11" s="159"/>
      <c r="F11" s="159"/>
      <c r="G11" s="171"/>
      <c r="H11" s="171"/>
      <c r="I11" s="171"/>
      <c r="J11" s="171"/>
    </row>
    <row r="12" spans="1:12" s="131" customFormat="1" ht="31.5" customHeight="1">
      <c r="A12" s="132">
        <v>1</v>
      </c>
      <c r="B12" s="276" t="s">
        <v>104</v>
      </c>
      <c r="C12" s="277"/>
      <c r="D12" s="139"/>
      <c r="E12" s="283" t="s">
        <v>134</v>
      </c>
      <c r="F12" s="284"/>
      <c r="G12" s="284"/>
      <c r="H12" s="284"/>
      <c r="I12" s="284"/>
      <c r="J12" s="284"/>
      <c r="K12" s="285"/>
    </row>
    <row r="13" spans="1:12" s="131" customFormat="1" ht="31.5" customHeight="1">
      <c r="A13" s="132">
        <v>2</v>
      </c>
      <c r="B13" s="276" t="s">
        <v>105</v>
      </c>
      <c r="C13" s="277"/>
      <c r="D13" s="139"/>
      <c r="E13" s="159"/>
      <c r="F13" s="159"/>
      <c r="G13" s="159"/>
      <c r="H13" s="159"/>
      <c r="I13" s="159"/>
      <c r="J13" s="171"/>
    </row>
    <row r="14" spans="1:12" s="131" customFormat="1" ht="32.25" customHeight="1">
      <c r="A14" s="132">
        <v>3</v>
      </c>
      <c r="B14" s="276" t="s">
        <v>106</v>
      </c>
      <c r="C14" s="277"/>
      <c r="D14" s="139"/>
      <c r="E14" s="280" t="s">
        <v>135</v>
      </c>
      <c r="F14" s="281"/>
      <c r="G14" s="281"/>
      <c r="H14" s="281"/>
      <c r="I14" s="281"/>
      <c r="J14" s="281"/>
      <c r="K14" s="282"/>
    </row>
    <row r="15" spans="1:12" s="131" customFormat="1" ht="21" customHeight="1">
      <c r="A15" s="132">
        <v>4</v>
      </c>
      <c r="B15" s="276" t="s">
        <v>107</v>
      </c>
      <c r="C15" s="277"/>
      <c r="D15" s="139"/>
      <c r="E15" s="280" t="s">
        <v>162</v>
      </c>
      <c r="F15" s="281"/>
      <c r="G15" s="281"/>
      <c r="H15" s="281"/>
      <c r="I15" s="281"/>
      <c r="J15" s="281"/>
      <c r="K15" s="282"/>
    </row>
    <row r="16" spans="1:12" s="131" customFormat="1" ht="18" customHeight="1">
      <c r="A16" s="132">
        <v>5</v>
      </c>
      <c r="B16" s="276" t="s">
        <v>108</v>
      </c>
      <c r="C16" s="277"/>
      <c r="D16" s="139"/>
      <c r="E16" s="281"/>
      <c r="F16" s="281"/>
      <c r="G16" s="281"/>
      <c r="H16" s="281"/>
      <c r="I16" s="281"/>
      <c r="J16" s="281"/>
      <c r="K16" s="282"/>
    </row>
    <row r="17" spans="1:11" s="131" customFormat="1" ht="16.5" customHeight="1">
      <c r="A17" s="132"/>
      <c r="B17" s="132" t="s">
        <v>109</v>
      </c>
      <c r="C17" s="132"/>
      <c r="D17" s="139"/>
      <c r="E17" s="281"/>
      <c r="F17" s="281"/>
      <c r="G17" s="281"/>
      <c r="H17" s="281"/>
      <c r="I17" s="281"/>
      <c r="J17" s="281"/>
      <c r="K17" s="282"/>
    </row>
    <row r="18" spans="1:11" s="131" customFormat="1" ht="15.75" customHeight="1">
      <c r="A18" s="132"/>
      <c r="B18" s="132" t="s">
        <v>110</v>
      </c>
      <c r="C18" s="132"/>
      <c r="D18" s="139"/>
      <c r="E18" s="281"/>
      <c r="F18" s="281"/>
      <c r="G18" s="281"/>
      <c r="H18" s="281"/>
      <c r="I18" s="281"/>
      <c r="J18" s="281"/>
      <c r="K18" s="282"/>
    </row>
    <row r="19" spans="1:11" s="131" customFormat="1" ht="15.75" customHeight="1">
      <c r="A19" s="132"/>
      <c r="B19" s="132" t="s">
        <v>111</v>
      </c>
      <c r="C19" s="132"/>
      <c r="D19" s="139"/>
      <c r="E19" s="281"/>
      <c r="F19" s="281"/>
      <c r="G19" s="281"/>
      <c r="H19" s="281"/>
      <c r="I19" s="281"/>
      <c r="J19" s="281"/>
      <c r="K19" s="282"/>
    </row>
    <row r="20" spans="1:11" s="131" customFormat="1" ht="36.75" customHeight="1">
      <c r="A20" s="132">
        <v>6</v>
      </c>
      <c r="B20" s="276" t="s">
        <v>112</v>
      </c>
      <c r="C20" s="277"/>
      <c r="D20" s="139"/>
      <c r="E20" s="281"/>
      <c r="F20" s="281"/>
      <c r="G20" s="281"/>
      <c r="H20" s="281"/>
      <c r="I20" s="281"/>
      <c r="J20" s="281"/>
      <c r="K20" s="282"/>
    </row>
    <row r="21" spans="1:11" s="131" customFormat="1" ht="15.75" customHeight="1">
      <c r="A21" s="132">
        <v>7</v>
      </c>
      <c r="B21" s="132" t="s">
        <v>113</v>
      </c>
      <c r="C21" s="132"/>
      <c r="D21" s="139"/>
      <c r="E21" s="281"/>
      <c r="F21" s="281"/>
      <c r="G21" s="281"/>
      <c r="H21" s="281"/>
      <c r="I21" s="281"/>
      <c r="J21" s="281"/>
      <c r="K21" s="282"/>
    </row>
    <row r="22" spans="1:11" s="131" customFormat="1" ht="33" customHeight="1">
      <c r="A22" s="278" t="s">
        <v>114</v>
      </c>
      <c r="B22" s="278"/>
      <c r="C22" s="160"/>
      <c r="D22" s="139"/>
      <c r="E22" s="281"/>
      <c r="F22" s="281"/>
      <c r="G22" s="281"/>
      <c r="H22" s="281"/>
      <c r="I22" s="281"/>
      <c r="J22" s="281"/>
      <c r="K22" s="282"/>
    </row>
    <row r="23" spans="1:11" s="131" customFormat="1" ht="34.5" customHeight="1">
      <c r="A23" s="134" t="s">
        <v>115</v>
      </c>
      <c r="B23" s="133"/>
      <c r="C23" s="133"/>
      <c r="D23" s="139"/>
      <c r="E23" s="281"/>
      <c r="F23" s="281"/>
      <c r="G23" s="281"/>
      <c r="H23" s="281"/>
      <c r="I23" s="281"/>
      <c r="J23" s="281"/>
      <c r="K23" s="282"/>
    </row>
    <row r="24" spans="1:11" s="131" customFormat="1" ht="40.5" customHeight="1">
      <c r="A24" s="132">
        <v>1</v>
      </c>
      <c r="B24" s="276" t="s">
        <v>116</v>
      </c>
      <c r="C24" s="277"/>
      <c r="D24" s="139"/>
      <c r="E24" s="281"/>
      <c r="F24" s="281"/>
      <c r="G24" s="281"/>
      <c r="H24" s="281"/>
      <c r="I24" s="281"/>
      <c r="J24" s="281"/>
      <c r="K24" s="282"/>
    </row>
    <row r="25" spans="1:11" s="131" customFormat="1" ht="23.25" customHeight="1">
      <c r="A25" s="132">
        <v>2</v>
      </c>
      <c r="B25" s="276" t="s">
        <v>117</v>
      </c>
      <c r="C25" s="277"/>
      <c r="D25" s="172"/>
      <c r="E25" s="282"/>
      <c r="F25" s="282"/>
      <c r="G25" s="282"/>
      <c r="H25" s="282"/>
      <c r="I25" s="282"/>
      <c r="J25" s="282"/>
      <c r="K25" s="282"/>
    </row>
    <row r="26" spans="1:11" s="131" customFormat="1" ht="39.75" customHeight="1">
      <c r="A26" s="136"/>
      <c r="B26" s="136"/>
      <c r="C26" s="160"/>
      <c r="D26" s="172"/>
      <c r="E26" s="282"/>
      <c r="F26" s="282"/>
      <c r="G26" s="282"/>
      <c r="H26" s="282"/>
      <c r="I26" s="282"/>
      <c r="J26" s="282"/>
      <c r="K26" s="282"/>
    </row>
    <row r="27" spans="1:11" s="131" customFormat="1" ht="24.75" customHeight="1">
      <c r="A27" s="133"/>
      <c r="B27" s="133"/>
      <c r="C27" s="133"/>
      <c r="D27" s="172"/>
      <c r="E27" s="282"/>
      <c r="F27" s="282"/>
      <c r="G27" s="282"/>
      <c r="H27" s="282"/>
      <c r="I27" s="282"/>
      <c r="J27" s="282"/>
      <c r="K27" s="282"/>
    </row>
    <row r="28" spans="1:11" s="131" customFormat="1" ht="34.5" customHeight="1">
      <c r="A28" s="132"/>
      <c r="B28" s="132"/>
      <c r="C28" s="132"/>
      <c r="D28" s="172"/>
      <c r="E28" s="282"/>
      <c r="F28" s="282"/>
      <c r="G28" s="282"/>
      <c r="H28" s="282"/>
      <c r="I28" s="282"/>
      <c r="J28" s="282"/>
      <c r="K28" s="282"/>
    </row>
    <row r="29" spans="1:11" s="131" customFormat="1" ht="19.5" customHeight="1">
      <c r="A29" s="132"/>
      <c r="B29" s="132"/>
      <c r="C29" s="132"/>
      <c r="D29" s="172"/>
    </row>
    <row r="30" spans="1:11" s="131" customFormat="1" ht="51.75" customHeight="1">
      <c r="A30" s="132"/>
      <c r="B30" s="132"/>
      <c r="C30" s="132"/>
      <c r="D30" s="172"/>
    </row>
    <row r="31" spans="1:11" s="131" customFormat="1" ht="22.5" customHeight="1">
      <c r="A31" s="132"/>
      <c r="B31" s="132"/>
      <c r="C31" s="132"/>
      <c r="D31" s="172"/>
    </row>
    <row r="32" spans="1:11" s="131" customFormat="1" ht="15.75" customHeight="1">
      <c r="A32" s="132"/>
      <c r="B32" s="132"/>
      <c r="C32" s="132"/>
      <c r="D32" s="172"/>
    </row>
    <row r="33" spans="1:4" s="131" customFormat="1" ht="15.75" customHeight="1">
      <c r="A33" s="132"/>
      <c r="B33" s="132"/>
      <c r="C33" s="132"/>
      <c r="D33" s="172"/>
    </row>
    <row r="34" spans="1:4" s="131" customFormat="1" ht="64.5" customHeight="1">
      <c r="A34" s="132"/>
      <c r="B34" s="132"/>
      <c r="C34" s="132"/>
      <c r="D34" s="172"/>
    </row>
    <row r="35" spans="1:4" s="131" customFormat="1" ht="54.75" customHeight="1">
      <c r="A35" s="132"/>
      <c r="B35" s="132"/>
      <c r="C35" s="132"/>
      <c r="D35" s="172"/>
    </row>
    <row r="36" spans="1:4" s="131" customFormat="1" ht="24.75" customHeight="1">
      <c r="A36" s="132"/>
      <c r="B36" s="132"/>
      <c r="C36" s="132"/>
    </row>
    <row r="37" spans="1:4" s="131" customFormat="1" ht="15.75" customHeight="1">
      <c r="A37" s="132"/>
      <c r="B37" s="132"/>
      <c r="C37" s="132"/>
    </row>
    <row r="38" spans="1:4" s="131" customFormat="1" ht="15.75" customHeight="1">
      <c r="A38" s="135"/>
      <c r="B38" s="135"/>
      <c r="C38" s="135"/>
    </row>
    <row r="39" spans="1:4" s="131" customFormat="1" ht="15.75" customHeight="1">
      <c r="A39" s="135"/>
      <c r="B39" s="135"/>
      <c r="C39" s="135"/>
    </row>
    <row r="40" spans="1:4" s="131" customFormat="1" ht="15.75" customHeight="1">
      <c r="A40" s="135"/>
      <c r="B40" s="135"/>
      <c r="C40" s="135"/>
    </row>
    <row r="41" spans="1:4" s="131" customFormat="1" ht="24.75" customHeight="1">
      <c r="A41" s="135"/>
      <c r="B41" s="135"/>
      <c r="C41" s="135"/>
    </row>
    <row r="42" spans="1:4" s="131" customFormat="1" ht="15.75" customHeight="1">
      <c r="A42" s="135"/>
      <c r="B42" s="135"/>
      <c r="C42" s="135"/>
    </row>
    <row r="43" spans="1:4" s="131" customFormat="1" ht="15.75" customHeight="1">
      <c r="A43" s="135"/>
      <c r="B43" s="135"/>
      <c r="C43" s="135"/>
    </row>
    <row r="44" spans="1:4" s="131" customFormat="1" ht="24.75" customHeight="1">
      <c r="A44" s="135"/>
      <c r="B44" s="135"/>
      <c r="C44" s="135"/>
    </row>
    <row r="45" spans="1:4" s="131" customFormat="1" ht="15.75" customHeight="1">
      <c r="A45" s="135"/>
      <c r="B45" s="135"/>
      <c r="C45" s="135"/>
    </row>
    <row r="46" spans="1:4" s="131" customFormat="1" ht="15.75" customHeight="1">
      <c r="A46" s="135"/>
      <c r="B46" s="135"/>
      <c r="C46" s="135"/>
    </row>
    <row r="47" spans="1:4" s="131" customFormat="1" ht="15.75" customHeight="1">
      <c r="A47" s="135"/>
      <c r="B47" s="135"/>
      <c r="C47" s="135"/>
    </row>
    <row r="48" spans="1:4" s="131" customFormat="1" ht="15.75" customHeight="1">
      <c r="A48" s="135"/>
      <c r="B48" s="135"/>
      <c r="C48" s="135"/>
    </row>
    <row r="49" spans="1:3" s="131" customFormat="1" ht="15.75" customHeight="1">
      <c r="A49" s="135"/>
      <c r="B49" s="135"/>
      <c r="C49" s="135"/>
    </row>
    <row r="50" spans="1:3" s="131" customFormat="1" ht="15.75" customHeight="1">
      <c r="A50" s="135"/>
      <c r="B50" s="135"/>
      <c r="C50" s="135"/>
    </row>
    <row r="51" spans="1:3" s="131" customFormat="1" ht="15.75" customHeight="1">
      <c r="A51" s="135"/>
      <c r="B51" s="135"/>
      <c r="C51" s="135"/>
    </row>
    <row r="52" spans="1:3" s="131" customFormat="1" ht="15.75" customHeight="1">
      <c r="A52" s="135"/>
      <c r="B52" s="135"/>
      <c r="C52" s="135"/>
    </row>
    <row r="53" spans="1:3" s="131" customFormat="1" ht="24.75" customHeight="1">
      <c r="A53" s="135"/>
      <c r="B53" s="135"/>
      <c r="C53" s="135"/>
    </row>
    <row r="54" spans="1:3" s="131" customFormat="1" ht="15.75" customHeight="1">
      <c r="A54" s="135"/>
      <c r="B54" s="135"/>
      <c r="C54" s="135"/>
    </row>
    <row r="55" spans="1:3" s="131" customFormat="1" ht="15.75" customHeight="1">
      <c r="A55" s="135"/>
      <c r="B55" s="135"/>
      <c r="C55" s="135"/>
    </row>
    <row r="56" spans="1:3" s="131" customFormat="1" ht="15.75" customHeight="1">
      <c r="A56" s="135"/>
      <c r="B56" s="135"/>
      <c r="C56" s="135"/>
    </row>
    <row r="57" spans="1:3" s="131" customFormat="1" ht="15.75" customHeight="1">
      <c r="A57" s="135"/>
      <c r="B57" s="135"/>
      <c r="C57" s="135"/>
    </row>
    <row r="58" spans="1:3" s="131" customFormat="1" ht="15.75" customHeight="1">
      <c r="A58" s="135"/>
      <c r="B58" s="135"/>
      <c r="C58" s="135"/>
    </row>
    <row r="59" spans="1:3" s="131" customFormat="1" ht="15.75" customHeight="1">
      <c r="A59" s="135"/>
      <c r="B59" s="135"/>
      <c r="C59" s="135"/>
    </row>
    <row r="60" spans="1:3" s="131" customFormat="1" ht="15.75" customHeight="1">
      <c r="A60" s="135"/>
      <c r="B60" s="135"/>
      <c r="C60" s="135"/>
    </row>
    <row r="61" spans="1:3" s="131" customFormat="1" ht="24.75" customHeight="1">
      <c r="A61" s="135"/>
      <c r="B61" s="135"/>
      <c r="C61" s="135"/>
    </row>
    <row r="62" spans="1:3" s="131" customFormat="1" ht="15.75" customHeight="1">
      <c r="A62" s="135"/>
      <c r="B62" s="135"/>
      <c r="C62" s="135"/>
    </row>
    <row r="63" spans="1:3" s="131" customFormat="1" ht="15.75" customHeight="1">
      <c r="A63" s="135"/>
      <c r="B63" s="135"/>
      <c r="C63" s="135"/>
    </row>
    <row r="64" spans="1:3" s="131" customFormat="1" ht="15.75" customHeight="1">
      <c r="A64" s="135"/>
      <c r="B64" s="135"/>
      <c r="C64" s="135"/>
    </row>
    <row r="65" spans="1:3" s="131" customFormat="1" ht="15.75" customHeight="1">
      <c r="A65" s="135"/>
      <c r="B65" s="135"/>
      <c r="C65" s="135"/>
    </row>
    <row r="66" spans="1:3" s="131" customFormat="1" ht="15.75" customHeight="1">
      <c r="A66" s="135"/>
      <c r="B66" s="135"/>
      <c r="C66" s="135"/>
    </row>
    <row r="67" spans="1:3" s="131" customFormat="1" ht="15.75" customHeight="1">
      <c r="A67" s="135"/>
      <c r="B67" s="135"/>
      <c r="C67" s="135"/>
    </row>
    <row r="68" spans="1:3" s="131" customFormat="1" ht="15.75" customHeight="1">
      <c r="A68" s="135"/>
      <c r="B68" s="135"/>
      <c r="C68" s="135"/>
    </row>
    <row r="69" spans="1:3" s="131" customFormat="1" ht="15.75" customHeight="1">
      <c r="A69" s="135"/>
      <c r="B69" s="135"/>
      <c r="C69" s="135"/>
    </row>
    <row r="70" spans="1:3" s="131" customFormat="1" ht="15.75" customHeight="1">
      <c r="A70" s="135"/>
      <c r="B70" s="135"/>
      <c r="C70" s="135"/>
    </row>
    <row r="71" spans="1:3" s="131" customFormat="1" ht="15.75" customHeight="1">
      <c r="A71" s="135"/>
      <c r="B71" s="135"/>
      <c r="C71" s="135"/>
    </row>
    <row r="72" spans="1:3" s="131" customFormat="1" ht="15.75" customHeight="1">
      <c r="A72" s="135"/>
      <c r="B72" s="135"/>
      <c r="C72" s="135"/>
    </row>
    <row r="73" spans="1:3" s="131" customFormat="1" ht="24.75" customHeight="1">
      <c r="A73" s="135"/>
      <c r="B73" s="135"/>
      <c r="C73" s="135"/>
    </row>
    <row r="74" spans="1:3" s="131" customFormat="1" ht="15.75" customHeight="1">
      <c r="A74" s="135"/>
      <c r="B74" s="135"/>
      <c r="C74" s="135"/>
    </row>
    <row r="75" spans="1:3" s="131" customFormat="1" ht="15.75" customHeight="1">
      <c r="A75" s="135"/>
      <c r="B75" s="135"/>
      <c r="C75" s="135"/>
    </row>
    <row r="76" spans="1:3" s="131" customFormat="1" ht="15.75" customHeight="1">
      <c r="A76" s="135"/>
      <c r="B76" s="135"/>
      <c r="C76" s="135"/>
    </row>
    <row r="77" spans="1:3" s="131" customFormat="1" ht="24.75" customHeight="1">
      <c r="A77" s="135"/>
      <c r="B77" s="135"/>
      <c r="C77" s="135"/>
    </row>
    <row r="78" spans="1:3" s="131" customFormat="1" ht="15.75" customHeight="1">
      <c r="A78" s="135"/>
      <c r="B78" s="135"/>
      <c r="C78" s="135"/>
    </row>
    <row r="79" spans="1:3" s="131" customFormat="1" ht="15.75" customHeight="1">
      <c r="A79" s="135"/>
      <c r="B79" s="135"/>
      <c r="C79" s="135"/>
    </row>
    <row r="80" spans="1:3" s="131" customFormat="1" ht="15.75" customHeight="1">
      <c r="A80" s="135"/>
      <c r="B80" s="135"/>
      <c r="C80" s="135"/>
    </row>
    <row r="81" spans="1:3" s="131" customFormat="1" ht="15.75" customHeight="1">
      <c r="A81" s="135"/>
      <c r="B81" s="135"/>
      <c r="C81" s="135"/>
    </row>
    <row r="82" spans="1:3" s="131" customFormat="1" ht="15.75" customHeight="1">
      <c r="A82" s="135"/>
      <c r="B82" s="135"/>
      <c r="C82" s="135"/>
    </row>
    <row r="83" spans="1:3" s="131" customFormat="1" ht="15.75" customHeight="1">
      <c r="A83" s="135"/>
      <c r="B83" s="135"/>
      <c r="C83" s="135"/>
    </row>
    <row r="84" spans="1:3" s="131" customFormat="1" ht="15.75" customHeight="1">
      <c r="A84" s="135"/>
      <c r="B84" s="135"/>
      <c r="C84" s="135"/>
    </row>
    <row r="85" spans="1:3" s="131" customFormat="1" ht="15.75" customHeight="1">
      <c r="A85" s="135"/>
      <c r="B85" s="135"/>
      <c r="C85" s="135"/>
    </row>
    <row r="86" spans="1:3" s="131" customFormat="1" ht="15.75" customHeight="1">
      <c r="A86" s="135"/>
      <c r="B86" s="135"/>
      <c r="C86" s="135"/>
    </row>
    <row r="87" spans="1:3" s="131" customFormat="1" ht="15.75" customHeight="1">
      <c r="A87" s="135"/>
      <c r="B87" s="135"/>
      <c r="C87" s="135"/>
    </row>
    <row r="88" spans="1:3" s="131" customFormat="1" ht="15.75" customHeight="1">
      <c r="A88" s="135"/>
      <c r="B88" s="135"/>
      <c r="C88" s="135"/>
    </row>
  </sheetData>
  <sheetProtection algorithmName="SHA-512" hashValue="Ad+u6xBMNQRoSfyvAE+XXg4cdJH4gAXjJ8Qs0fhF9u7XzxZn1K9pk9pw0ROOU/iTtrdjlsCb8XdEir2bAMIyGQ==" saltValue="uviprwPpyvQssFMJicxZMA==" spinCount="100000" sheet="1" selectLockedCells="1" selectUnlockedCells="1"/>
  <mergeCells count="25">
    <mergeCell ref="A2:B2"/>
    <mergeCell ref="A1:B1"/>
    <mergeCell ref="E15:K28"/>
    <mergeCell ref="E7:K7"/>
    <mergeCell ref="E1:J1"/>
    <mergeCell ref="F3:J3"/>
    <mergeCell ref="F4:J4"/>
    <mergeCell ref="F5:J5"/>
    <mergeCell ref="E2:K2"/>
    <mergeCell ref="F8:L8"/>
    <mergeCell ref="F9:K9"/>
    <mergeCell ref="F10:K10"/>
    <mergeCell ref="E14:K14"/>
    <mergeCell ref="E12:K12"/>
    <mergeCell ref="B16:C16"/>
    <mergeCell ref="B20:C20"/>
    <mergeCell ref="B24:C24"/>
    <mergeCell ref="B25:C25"/>
    <mergeCell ref="B9:C9"/>
    <mergeCell ref="B12:C12"/>
    <mergeCell ref="B13:C13"/>
    <mergeCell ref="B14:C14"/>
    <mergeCell ref="B15:C15"/>
    <mergeCell ref="A22:B22"/>
    <mergeCell ref="A10:B10"/>
  </mergeCells>
  <pageMargins left="0.70866141732283472" right="0.70866141732283472" top="0.78740157480314965" bottom="0.78740157480314965" header="0.31496062992125984" footer="0.31496062992125984"/>
  <pageSetup paperSize="9" scale="93"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1"/>
  <sheetViews>
    <sheetView showGridLines="0" showRowColHeaders="0" zoomScaleNormal="100" workbookViewId="0">
      <selection activeCell="B8" sqref="B8:D9"/>
    </sheetView>
  </sheetViews>
  <sheetFormatPr baseColWidth="10" defaultColWidth="11.3984375" defaultRowHeight="13.5"/>
  <cols>
    <col min="1" max="1" width="23" style="5" customWidth="1"/>
    <col min="2" max="2" width="36.1328125" style="5" customWidth="1"/>
    <col min="3" max="3" width="36.73046875" style="5" customWidth="1"/>
    <col min="4" max="4" width="171.59765625" style="9" customWidth="1"/>
    <col min="5" max="5" width="26.1328125" style="5" customWidth="1"/>
    <col min="6" max="16384" width="11.3984375" style="5"/>
  </cols>
  <sheetData>
    <row r="1" spans="1:5" ht="21">
      <c r="A1" s="307" t="s">
        <v>39</v>
      </c>
      <c r="B1" s="308"/>
      <c r="C1" s="308"/>
      <c r="D1" s="309"/>
      <c r="E1" s="140"/>
    </row>
    <row r="2" spans="1:5" ht="5.25" customHeight="1">
      <c r="A2" s="6"/>
      <c r="B2" s="6"/>
      <c r="C2" s="6"/>
      <c r="D2" s="7"/>
      <c r="E2" s="8"/>
    </row>
    <row r="3" spans="1:5" ht="19.5" customHeight="1">
      <c r="A3" s="310" t="s">
        <v>40</v>
      </c>
      <c r="B3" s="311"/>
      <c r="C3" s="141" t="s">
        <v>41</v>
      </c>
      <c r="D3" s="142" t="s">
        <v>42</v>
      </c>
    </row>
    <row r="4" spans="1:5" ht="31.5" customHeight="1">
      <c r="A4" s="294" t="s">
        <v>1</v>
      </c>
      <c r="B4" s="146" t="s">
        <v>43</v>
      </c>
      <c r="C4" s="147" t="s">
        <v>127</v>
      </c>
      <c r="D4" s="148" t="s">
        <v>45</v>
      </c>
    </row>
    <row r="5" spans="1:5" ht="30.75" customHeight="1">
      <c r="A5" s="294"/>
      <c r="B5" s="146" t="s">
        <v>46</v>
      </c>
      <c r="C5" s="147" t="s">
        <v>59</v>
      </c>
      <c r="D5" s="148" t="s">
        <v>47</v>
      </c>
    </row>
    <row r="6" spans="1:5" ht="37.5" customHeight="1">
      <c r="A6" s="293" t="s">
        <v>6</v>
      </c>
      <c r="B6" s="143" t="s">
        <v>48</v>
      </c>
      <c r="C6" s="144" t="s">
        <v>44</v>
      </c>
      <c r="D6" s="145" t="s">
        <v>50</v>
      </c>
    </row>
    <row r="7" spans="1:5" ht="33" customHeight="1">
      <c r="A7" s="293"/>
      <c r="B7" s="143" t="s">
        <v>46</v>
      </c>
      <c r="C7" s="144" t="s">
        <v>59</v>
      </c>
      <c r="D7" s="145" t="s">
        <v>51</v>
      </c>
    </row>
    <row r="8" spans="1:5" ht="32.25" customHeight="1">
      <c r="A8" s="294" t="s">
        <v>7</v>
      </c>
      <c r="B8" s="312" t="s">
        <v>207</v>
      </c>
      <c r="C8" s="313"/>
      <c r="D8" s="314"/>
    </row>
    <row r="9" spans="1:5" ht="33.75" customHeight="1">
      <c r="A9" s="294"/>
      <c r="B9" s="315"/>
      <c r="C9" s="316"/>
      <c r="D9" s="317"/>
    </row>
    <row r="10" spans="1:5" ht="42" customHeight="1">
      <c r="A10" s="293" t="s">
        <v>8</v>
      </c>
      <c r="B10" s="297" t="s">
        <v>60</v>
      </c>
      <c r="C10" s="299" t="s">
        <v>44</v>
      </c>
      <c r="D10" s="295" t="s">
        <v>54</v>
      </c>
    </row>
    <row r="11" spans="1:5" ht="34.5" customHeight="1">
      <c r="A11" s="293"/>
      <c r="B11" s="298"/>
      <c r="C11" s="300"/>
      <c r="D11" s="296"/>
    </row>
    <row r="12" spans="1:5" ht="70.5" customHeight="1">
      <c r="A12" s="149" t="s">
        <v>62</v>
      </c>
      <c r="B12" s="146" t="s">
        <v>43</v>
      </c>
      <c r="C12" s="147" t="s">
        <v>52</v>
      </c>
      <c r="D12" s="148" t="s">
        <v>53</v>
      </c>
    </row>
    <row r="13" spans="1:5" ht="43.5" customHeight="1">
      <c r="A13" s="293" t="s">
        <v>63</v>
      </c>
      <c r="B13" s="297" t="s">
        <v>60</v>
      </c>
      <c r="C13" s="299" t="s">
        <v>61</v>
      </c>
      <c r="D13" s="295" t="s">
        <v>54</v>
      </c>
    </row>
    <row r="14" spans="1:5" ht="34.5" customHeight="1">
      <c r="A14" s="293"/>
      <c r="B14" s="298"/>
      <c r="C14" s="300"/>
      <c r="D14" s="296"/>
    </row>
    <row r="15" spans="1:5" ht="42" customHeight="1">
      <c r="A15" s="294" t="s">
        <v>125</v>
      </c>
      <c r="B15" s="301" t="s">
        <v>60</v>
      </c>
      <c r="C15" s="303" t="s">
        <v>44</v>
      </c>
      <c r="D15" s="305" t="s">
        <v>54</v>
      </c>
    </row>
    <row r="16" spans="1:5" ht="47.25" customHeight="1">
      <c r="A16" s="294"/>
      <c r="B16" s="302"/>
      <c r="C16" s="304"/>
      <c r="D16" s="306"/>
    </row>
    <row r="17" spans="1:4" ht="51" customHeight="1">
      <c r="A17" s="293" t="s">
        <v>64</v>
      </c>
      <c r="B17" s="143" t="s">
        <v>43</v>
      </c>
      <c r="C17" s="144" t="s">
        <v>49</v>
      </c>
      <c r="D17" s="145" t="s">
        <v>55</v>
      </c>
    </row>
    <row r="18" spans="1:4" ht="35.25" customHeight="1">
      <c r="A18" s="293"/>
      <c r="B18" s="143" t="s">
        <v>46</v>
      </c>
      <c r="C18" s="144" t="s">
        <v>56</v>
      </c>
      <c r="D18" s="145" t="s">
        <v>55</v>
      </c>
    </row>
    <row r="19" spans="1:4">
      <c r="A19" s="288" t="s">
        <v>57</v>
      </c>
      <c r="B19" s="289"/>
      <c r="C19" s="289"/>
      <c r="D19" s="289"/>
    </row>
    <row r="20" spans="1:4" ht="12" customHeight="1">
      <c r="A20" s="289"/>
      <c r="B20" s="289"/>
      <c r="C20" s="289"/>
      <c r="D20" s="289"/>
    </row>
    <row r="21" spans="1:4" ht="22.5" customHeight="1">
      <c r="A21" s="290" t="s">
        <v>58</v>
      </c>
      <c r="B21" s="291"/>
      <c r="C21" s="291"/>
      <c r="D21" s="292"/>
    </row>
  </sheetData>
  <sheetProtection algorithmName="SHA-512" hashValue="UCDrA8OXnXN1VEbP1odhWgCqeX4A9voHPZtl0tzu9+efvWrgmiEMWfsKODoIwjS2FNGMJGVqePMMbAL3DMNbJQ==" saltValue="wKPMkA20Ov5LmkPYp3N5dQ==" spinCount="100000" sheet="1" selectLockedCells="1" selectUnlockedCells="1"/>
  <mergeCells count="21">
    <mergeCell ref="A10:A11"/>
    <mergeCell ref="B10:B11"/>
    <mergeCell ref="C10:C11"/>
    <mergeCell ref="D10:D11"/>
    <mergeCell ref="A1:D1"/>
    <mergeCell ref="A3:B3"/>
    <mergeCell ref="A4:A5"/>
    <mergeCell ref="A6:A7"/>
    <mergeCell ref="A8:A9"/>
    <mergeCell ref="B8:D9"/>
    <mergeCell ref="A19:D20"/>
    <mergeCell ref="A21:D21"/>
    <mergeCell ref="A13:A14"/>
    <mergeCell ref="A15:A16"/>
    <mergeCell ref="D13:D14"/>
    <mergeCell ref="B13:B14"/>
    <mergeCell ref="C13:C14"/>
    <mergeCell ref="B15:B16"/>
    <mergeCell ref="C15:C16"/>
    <mergeCell ref="D15:D16"/>
    <mergeCell ref="A17:A18"/>
  </mergeCells>
  <pageMargins left="0.70866141732283472" right="0.70866141732283472" top="0.78740157480314965" bottom="0.78740157480314965" header="0.31496062992125984" footer="0.31496062992125984"/>
  <pageSetup paperSize="9" scale="84" orientation="portrait" verticalDpi="0"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00CB-34A7-4B51-842F-C7E8C74BA76D}">
  <dimension ref="A1:K17"/>
  <sheetViews>
    <sheetView workbookViewId="0">
      <selection activeCell="F23" sqref="F23"/>
    </sheetView>
  </sheetViews>
  <sheetFormatPr baseColWidth="10" defaultRowHeight="14.25"/>
  <cols>
    <col min="1" max="1" width="30.73046875" customWidth="1"/>
    <col min="2" max="7" width="13" customWidth="1"/>
    <col min="8" max="8" width="13" hidden="1" customWidth="1"/>
    <col min="9" max="9" width="18.59765625" hidden="1" customWidth="1"/>
    <col min="10" max="10" width="13" customWidth="1"/>
    <col min="11" max="11" width="13" hidden="1" customWidth="1"/>
  </cols>
  <sheetData>
    <row r="1" spans="1:11" ht="18">
      <c r="A1" s="174" t="s">
        <v>185</v>
      </c>
      <c r="B1" s="175" t="s">
        <v>186</v>
      </c>
      <c r="C1" s="175"/>
      <c r="D1" s="175" t="s">
        <v>187</v>
      </c>
      <c r="E1" s="176"/>
      <c r="F1" s="175" t="s">
        <v>188</v>
      </c>
      <c r="G1" s="176"/>
      <c r="H1" s="182"/>
      <c r="I1" s="182"/>
      <c r="J1" s="182"/>
      <c r="K1" s="182"/>
    </row>
    <row r="2" spans="1:11" ht="18.399999999999999" thickBot="1">
      <c r="A2" s="177" t="s">
        <v>189</v>
      </c>
      <c r="B2" s="178" t="s">
        <v>190</v>
      </c>
      <c r="C2" s="178" t="s">
        <v>191</v>
      </c>
      <c r="D2" s="178" t="s">
        <v>192</v>
      </c>
      <c r="E2" s="178" t="s">
        <v>193</v>
      </c>
      <c r="F2" s="178" t="s">
        <v>194</v>
      </c>
      <c r="G2" s="178" t="s">
        <v>195</v>
      </c>
      <c r="H2" s="178"/>
      <c r="I2" s="178" t="s">
        <v>209</v>
      </c>
      <c r="J2" s="178" t="s">
        <v>212</v>
      </c>
      <c r="K2" s="177" t="s">
        <v>210</v>
      </c>
    </row>
    <row r="3" spans="1:11" ht="18.399999999999999" thickBot="1">
      <c r="A3" s="179" t="s">
        <v>196</v>
      </c>
      <c r="B3" s="186">
        <v>2</v>
      </c>
      <c r="C3" s="186">
        <v>2</v>
      </c>
      <c r="D3" s="186">
        <v>2</v>
      </c>
      <c r="E3" s="186">
        <v>2</v>
      </c>
      <c r="F3" s="186">
        <v>2</v>
      </c>
      <c r="G3" s="186">
        <v>2</v>
      </c>
      <c r="H3" s="187">
        <v>20</v>
      </c>
      <c r="I3" s="188">
        <v>240</v>
      </c>
      <c r="J3" s="188">
        <f t="shared" ref="J3:J11" si="0">B3*H3+C3*H3+D3*H3+E3*H3+F3*H3+G3*H3</f>
        <v>240</v>
      </c>
      <c r="K3" s="183">
        <f t="shared" ref="K3:K11" si="1">J3-I3</f>
        <v>0</v>
      </c>
    </row>
    <row r="4" spans="1:11" ht="18.399999999999999" thickBot="1">
      <c r="A4" s="179" t="s">
        <v>6</v>
      </c>
      <c r="B4" s="186">
        <v>2</v>
      </c>
      <c r="C4" s="186">
        <v>2</v>
      </c>
      <c r="D4" s="186">
        <v>2</v>
      </c>
      <c r="E4" s="186">
        <v>2</v>
      </c>
      <c r="F4" s="186">
        <v>2</v>
      </c>
      <c r="G4" s="186">
        <v>2</v>
      </c>
      <c r="H4" s="187">
        <v>20</v>
      </c>
      <c r="I4" s="188">
        <v>240</v>
      </c>
      <c r="J4" s="188">
        <f t="shared" si="0"/>
        <v>240</v>
      </c>
      <c r="K4" s="183">
        <f t="shared" si="1"/>
        <v>0</v>
      </c>
    </row>
    <row r="5" spans="1:11" ht="18.399999999999999" thickBot="1">
      <c r="A5" s="179" t="s">
        <v>7</v>
      </c>
      <c r="B5" s="186">
        <v>2</v>
      </c>
      <c r="C5" s="186">
        <v>2</v>
      </c>
      <c r="D5" s="186">
        <v>2</v>
      </c>
      <c r="E5" s="186">
        <v>2</v>
      </c>
      <c r="F5" s="186">
        <v>2</v>
      </c>
      <c r="G5" s="186">
        <v>2</v>
      </c>
      <c r="H5" s="187">
        <v>20</v>
      </c>
      <c r="I5" s="188">
        <v>240</v>
      </c>
      <c r="J5" s="188">
        <f t="shared" si="0"/>
        <v>240</v>
      </c>
      <c r="K5" s="183">
        <f t="shared" si="1"/>
        <v>0</v>
      </c>
    </row>
    <row r="6" spans="1:11" ht="18.399999999999999" thickBot="1">
      <c r="A6" s="179" t="s">
        <v>27</v>
      </c>
      <c r="B6" s="186">
        <v>4</v>
      </c>
      <c r="C6" s="186">
        <v>4</v>
      </c>
      <c r="D6" s="186">
        <v>3</v>
      </c>
      <c r="E6" s="186">
        <v>3</v>
      </c>
      <c r="F6" s="186">
        <v>0</v>
      </c>
      <c r="G6" s="186">
        <v>0</v>
      </c>
      <c r="H6" s="187">
        <v>20</v>
      </c>
      <c r="I6" s="188">
        <v>200</v>
      </c>
      <c r="J6" s="188">
        <f t="shared" si="0"/>
        <v>280</v>
      </c>
      <c r="K6" s="184">
        <f t="shared" si="1"/>
        <v>80</v>
      </c>
    </row>
    <row r="7" spans="1:11" ht="18.399999999999999" thickBot="1">
      <c r="A7" s="179" t="s">
        <v>119</v>
      </c>
      <c r="B7" s="186">
        <v>3</v>
      </c>
      <c r="C7" s="186">
        <v>3</v>
      </c>
      <c r="D7" s="186">
        <v>2</v>
      </c>
      <c r="E7" s="186">
        <v>3</v>
      </c>
      <c r="F7" s="186">
        <v>2</v>
      </c>
      <c r="G7" s="186">
        <v>2</v>
      </c>
      <c r="H7" s="187">
        <v>20</v>
      </c>
      <c r="I7" s="188">
        <v>300</v>
      </c>
      <c r="J7" s="188">
        <f t="shared" si="0"/>
        <v>300</v>
      </c>
      <c r="K7" s="184">
        <f t="shared" si="1"/>
        <v>0</v>
      </c>
    </row>
    <row r="8" spans="1:11" ht="18.399999999999999" thickBot="1">
      <c r="A8" s="179" t="s">
        <v>10</v>
      </c>
      <c r="B8" s="186">
        <v>3</v>
      </c>
      <c r="C8" s="186">
        <v>3</v>
      </c>
      <c r="D8" s="186">
        <v>3</v>
      </c>
      <c r="E8" s="186">
        <v>2</v>
      </c>
      <c r="F8" s="186">
        <v>2</v>
      </c>
      <c r="G8" s="186">
        <v>2</v>
      </c>
      <c r="H8" s="187">
        <v>20</v>
      </c>
      <c r="I8" s="188">
        <v>300</v>
      </c>
      <c r="J8" s="188">
        <f t="shared" si="0"/>
        <v>300</v>
      </c>
      <c r="K8" s="184">
        <f t="shared" si="1"/>
        <v>0</v>
      </c>
    </row>
    <row r="9" spans="1:11" ht="18.399999999999999" thickBot="1">
      <c r="A9" s="179" t="s">
        <v>8</v>
      </c>
      <c r="B9" s="186">
        <v>2</v>
      </c>
      <c r="C9" s="186">
        <v>2</v>
      </c>
      <c r="D9" s="186">
        <v>2</v>
      </c>
      <c r="E9" s="186">
        <v>2</v>
      </c>
      <c r="F9" s="186">
        <v>2</v>
      </c>
      <c r="G9" s="186">
        <v>2</v>
      </c>
      <c r="H9" s="187">
        <v>20</v>
      </c>
      <c r="I9" s="188">
        <v>240</v>
      </c>
      <c r="J9" s="188">
        <f t="shared" si="0"/>
        <v>240</v>
      </c>
      <c r="K9" s="183">
        <f t="shared" si="1"/>
        <v>0</v>
      </c>
    </row>
    <row r="10" spans="1:11" ht="18.399999999999999" thickBot="1">
      <c r="A10" s="179" t="s">
        <v>197</v>
      </c>
      <c r="B10" s="186">
        <v>0</v>
      </c>
      <c r="C10" s="186">
        <v>0</v>
      </c>
      <c r="D10" s="186">
        <v>2</v>
      </c>
      <c r="E10" s="186">
        <v>2</v>
      </c>
      <c r="F10" s="186">
        <v>2</v>
      </c>
      <c r="G10" s="186">
        <v>2</v>
      </c>
      <c r="H10" s="187">
        <v>20</v>
      </c>
      <c r="I10" s="188">
        <v>120</v>
      </c>
      <c r="J10" s="188">
        <f t="shared" si="0"/>
        <v>160</v>
      </c>
      <c r="K10" s="183">
        <f t="shared" si="1"/>
        <v>40</v>
      </c>
    </row>
    <row r="11" spans="1:11" ht="18.399999999999999" thickBot="1">
      <c r="A11" s="179" t="s">
        <v>120</v>
      </c>
      <c r="B11" s="186">
        <v>0</v>
      </c>
      <c r="C11" s="186">
        <v>0</v>
      </c>
      <c r="D11" s="186">
        <v>0</v>
      </c>
      <c r="E11" s="186">
        <v>0</v>
      </c>
      <c r="F11" s="186">
        <v>2</v>
      </c>
      <c r="G11" s="186">
        <v>2</v>
      </c>
      <c r="H11" s="187">
        <v>20</v>
      </c>
      <c r="I11" s="188">
        <v>120</v>
      </c>
      <c r="J11" s="188">
        <f t="shared" si="0"/>
        <v>80</v>
      </c>
      <c r="K11" s="183">
        <f t="shared" si="1"/>
        <v>-40</v>
      </c>
    </row>
    <row r="12" spans="1:11" ht="18.399999999999999" thickBot="1">
      <c r="A12" s="179" t="s">
        <v>198</v>
      </c>
      <c r="B12" s="186">
        <v>0</v>
      </c>
      <c r="C12" s="186">
        <v>0</v>
      </c>
      <c r="D12" s="188">
        <v>0</v>
      </c>
      <c r="E12" s="188">
        <v>0</v>
      </c>
      <c r="F12" s="186">
        <v>2</v>
      </c>
      <c r="G12" s="186">
        <v>0</v>
      </c>
      <c r="H12" s="188" t="s">
        <v>211</v>
      </c>
      <c r="I12" s="188">
        <v>144</v>
      </c>
      <c r="J12" s="188">
        <v>144</v>
      </c>
      <c r="K12" s="183">
        <v>0</v>
      </c>
    </row>
    <row r="13" spans="1:11" ht="18.399999999999999" thickBot="1">
      <c r="A13" s="179" t="s">
        <v>199</v>
      </c>
      <c r="B13" s="186">
        <v>0</v>
      </c>
      <c r="C13" s="186">
        <v>0</v>
      </c>
      <c r="D13" s="186"/>
      <c r="E13" s="186"/>
      <c r="F13" s="186"/>
      <c r="G13" s="186"/>
      <c r="H13" s="187">
        <v>20</v>
      </c>
      <c r="I13" s="188"/>
      <c r="J13" s="188">
        <f>B13*H13+C13*H13+D13*H13+E13*H13+F13*H13+G13*H13</f>
        <v>0</v>
      </c>
      <c r="K13" s="183">
        <f>J13-I13</f>
        <v>0</v>
      </c>
    </row>
    <row r="14" spans="1:11" ht="18.399999999999999" thickBot="1">
      <c r="A14" s="179" t="s">
        <v>200</v>
      </c>
      <c r="B14" s="189">
        <v>2</v>
      </c>
      <c r="C14" s="189">
        <v>2</v>
      </c>
      <c r="D14" s="189">
        <v>2</v>
      </c>
      <c r="E14" s="189">
        <v>2</v>
      </c>
      <c r="F14" s="189">
        <v>2</v>
      </c>
      <c r="G14" s="189">
        <v>2</v>
      </c>
      <c r="H14" s="187">
        <v>20</v>
      </c>
      <c r="I14" s="188"/>
      <c r="J14" s="188">
        <f>B14*H14+C14*H14+D14*H14+E14*H14+F14*H14+G14*H14</f>
        <v>240</v>
      </c>
      <c r="K14" s="185">
        <f>J14-I14</f>
        <v>240</v>
      </c>
    </row>
    <row r="15" spans="1:11" ht="18.399999999999999" thickBot="1">
      <c r="A15" s="179"/>
      <c r="B15" s="186"/>
      <c r="C15" s="186"/>
      <c r="D15" s="186"/>
      <c r="E15" s="186"/>
      <c r="F15" s="186"/>
      <c r="G15" s="186"/>
      <c r="H15" s="187"/>
      <c r="I15" s="188"/>
      <c r="J15" s="188"/>
      <c r="K15" s="183"/>
    </row>
    <row r="16" spans="1:11" ht="18.399999999999999" thickBot="1">
      <c r="A16" s="179" t="s">
        <v>201</v>
      </c>
      <c r="B16" s="186">
        <f t="shared" ref="B16:G16" si="2">SUM(B3:B15)</f>
        <v>20</v>
      </c>
      <c r="C16" s="186">
        <f t="shared" si="2"/>
        <v>20</v>
      </c>
      <c r="D16" s="186">
        <f t="shared" si="2"/>
        <v>20</v>
      </c>
      <c r="E16" s="186">
        <f t="shared" si="2"/>
        <v>20</v>
      </c>
      <c r="F16" s="186">
        <f>SUM(F3:F15)</f>
        <v>20</v>
      </c>
      <c r="G16" s="186">
        <f t="shared" si="2"/>
        <v>18</v>
      </c>
      <c r="H16" s="187"/>
      <c r="I16" s="188">
        <f>(I3+I4+I5+I6+I7+I8+I9+I10+I11)</f>
        <v>2000</v>
      </c>
      <c r="J16" s="188">
        <f>(J3+J4+J5+J6+J7+J8+J9+J10+J11)</f>
        <v>2080</v>
      </c>
      <c r="K16" s="183"/>
    </row>
    <row r="17" spans="1:11" ht="18.399999999999999" thickBot="1">
      <c r="A17" s="179" t="s">
        <v>202</v>
      </c>
      <c r="B17" s="188">
        <v>2</v>
      </c>
      <c r="C17" s="188">
        <v>2</v>
      </c>
      <c r="D17" s="188">
        <v>2</v>
      </c>
      <c r="E17" s="188">
        <v>2</v>
      </c>
      <c r="F17" s="188">
        <v>2</v>
      </c>
      <c r="G17" s="188">
        <v>2</v>
      </c>
      <c r="H17" s="187"/>
      <c r="I17" s="188"/>
      <c r="J17" s="188"/>
      <c r="K17" s="183"/>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Notenrechner</vt:lpstr>
      <vt:lpstr>Gewichtung und Rundung</vt:lpstr>
      <vt:lpstr>Bestehensnorm</vt:lpstr>
      <vt:lpstr>Art Dauer Hilfsmittel Prüfungen</vt:lpstr>
      <vt:lpstr>Lektionentafel</vt:lpstr>
      <vt:lpstr>'Art Dauer Hilfsmittel Prüfungen'!Druckbereich</vt:lpstr>
      <vt:lpstr>Notenrechner!Druckbereich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Franceschini Alexander</dc:creator>
  <cp:lastModifiedBy>Franceschini Alexander</cp:lastModifiedBy>
  <cp:lastPrinted>2021-10-04T04:20:13Z</cp:lastPrinted>
  <dcterms:created xsi:type="dcterms:W3CDTF">2014-08-22T10:36:18Z</dcterms:created>
  <dcterms:modified xsi:type="dcterms:W3CDTF">2021-10-05T06:49:23Z</dcterms:modified>
</cp:coreProperties>
</file>